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<sst xmlns="http://schemas.openxmlformats.org/spreadsheetml/2006/main" count="244" uniqueCount="166">
  <si>
    <t>Windows (MIPS)</t>
  </si>
  <si>
    <t>オリジナル→</t>
  </si>
  <si>
    <t>http://nienie.com/~masapico/doc_MakeExe.html</t>
  </si>
  <si>
    <t>出力タイプ：</t>
  </si>
  <si>
    <t>分類</t>
  </si>
  <si>
    <t>項目</t>
  </si>
  <si>
    <t>ファイル位置</t>
  </si>
  <si>
    <t>長さ</t>
  </si>
  <si>
    <t>値</t>
  </si>
  <si>
    <t>バイナリダンプ</t>
  </si>
  <si>
    <t>ソース入力欄</t>
  </si>
  <si>
    <t>アセンブリ</t>
  </si>
  <si>
    <t>10進</t>
  </si>
  <si>
    <t>16進</t>
  </si>
  <si>
    <r>
      <t>PE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ヘッダ位置</t>
    </r>
  </si>
  <si>
    <t>イメージの種類</t>
  </si>
  <si>
    <t>010b</t>
  </si>
  <si>
    <t>リンカのバージョン</t>
  </si>
  <si>
    <t>コードのサイズ</t>
  </si>
  <si>
    <t>初期化済みデータのサイズ</t>
  </si>
  <si>
    <t>コードのアドレス（相対）</t>
  </si>
  <si>
    <t>00001000</t>
  </si>
  <si>
    <t>データのアドレス（相対）</t>
  </si>
  <si>
    <t>00003000</t>
  </si>
  <si>
    <t>オプション2</t>
  </si>
  <si>
    <t>イメージのアドレス（絶対）</t>
  </si>
  <si>
    <t>exit 0</t>
  </si>
  <si>
    <t>li v0,0x00000000;move sp,fp;lw ra,20(sp);lw fp,16(sp);addiu sp,sp,24;jr ra</t>
  </si>
  <si>
    <t>00 00 02 3c 00 00 42 34 21 e8 c0 03 14 00 bf 8f 10 00 be 8f 08 00 e0 03 18 00 bd 27</t>
  </si>
  <si>
    <t>セクションのアラインメント</t>
  </si>
  <si>
    <t>ファイル中のアラインメント</t>
  </si>
  <si>
    <t>必要なOSのバージョン</t>
  </si>
  <si>
    <t>イメージのバージョン</t>
  </si>
  <si>
    <t>サブシステムのバージョン</t>
  </si>
  <si>
    <t>（未使用）</t>
  </si>
  <si>
    <t>イメージのサイズ</t>
  </si>
  <si>
    <t>00004000</t>
  </si>
  <si>
    <t>すべてのヘッダのサイズ</t>
  </si>
  <si>
    <t>チェックサム</t>
  </si>
  <si>
    <t>サブシステム</t>
  </si>
  <si>
    <t>DLL属性</t>
  </si>
  <si>
    <t>予約スタックサイズ</t>
  </si>
  <si>
    <t>コミットスタックサイズ</t>
  </si>
  <si>
    <t>予約ヒープサイズ</t>
  </si>
  <si>
    <t>コミットヒープサイズ</t>
  </si>
  <si>
    <t>ローダフラグ</t>
  </si>
  <si>
    <t>データディクショナリのエントリ数</t>
  </si>
  <si>
    <t>データディクショナリ</t>
  </si>
  <si>
    <t>エクスポートテーブル</t>
  </si>
  <si>
    <t>アドレス</t>
  </si>
  <si>
    <t>サイズ</t>
  </si>
  <si>
    <t>インポートテーブル</t>
  </si>
  <si>
    <t>リソーステーブル</t>
  </si>
  <si>
    <t>例外テーブル</t>
  </si>
  <si>
    <t>属性認証テーブル</t>
  </si>
  <si>
    <t>ベース再配置テーブル</t>
  </si>
  <si>
    <t>デバッグデータ</t>
  </si>
  <si>
    <t>アーキテクチャ固有データ</t>
  </si>
  <si>
    <t>グローバルポインタレジスタ</t>
  </si>
  <si>
    <t>スレッドローカルストレージ
テーブル</t>
  </si>
  <si>
    <t>コンフィギュレーション
テーブル</t>
  </si>
  <si>
    <t>バウンドインポートテーブル</t>
  </si>
  <si>
    <t>インポートアドレステーブル</t>
  </si>
  <si>
    <t>遅延インポート記述子</t>
  </si>
  <si>
    <t>アドレス</t>
  </si>
  <si>
    <t>サイズ</t>
  </si>
  <si>
    <t>セクション</t>
  </si>
  <si>
    <t>セクション名</t>
  </si>
  <si>
    <t>.text</t>
  </si>
  <si>
    <t>メモリ上のセクションサイズ</t>
  </si>
  <si>
    <t>セクションのアドレス（相対）</t>
  </si>
  <si>
    <t>ファイル上のセクションサイズ</t>
  </si>
  <si>
    <t>ファイル上のセクションの位置</t>
  </si>
  <si>
    <t>再配置エントリアドレス</t>
  </si>
  <si>
    <t>行番号エントリアドレス</t>
  </si>
  <si>
    <t>再配置エントリの数</t>
  </si>
  <si>
    <t>行番号エントリの数</t>
  </si>
  <si>
    <t>属性</t>
  </si>
  <si>
    <t>00002000</t>
  </si>
  <si>
    <t>ILTのアドレス（相対）</t>
  </si>
  <si>
    <t>（リンカで使用）</t>
  </si>
  <si>
    <t>最初のフォワーダ参照のインデックス</t>
  </si>
  <si>
    <t>DLL名のアドレス（相対）</t>
  </si>
  <si>
    <t>IATのアドレス（相対）</t>
  </si>
  <si>
    <r>
      <t>I</t>
    </r>
    <r>
      <rPr>
        <sz val="11"/>
        <rFont val="ＭＳ Ｐゴシック"/>
        <family val="3"/>
      </rPr>
      <t>DT</t>
    </r>
  </si>
  <si>
    <t>.idata</t>
  </si>
  <si>
    <t>ILT</t>
  </si>
  <si>
    <t>シンボルのアドレス（相対）</t>
  </si>
  <si>
    <t>終端</t>
  </si>
  <si>
    <t>名前</t>
  </si>
  <si>
    <t>DLL名</t>
  </si>
  <si>
    <t>序数</t>
  </si>
  <si>
    <t>MessageBoxW</t>
  </si>
  <si>
    <t>シンボル</t>
  </si>
  <si>
    <t>wsprintfW</t>
  </si>
  <si>
    <t>アーキテクチャ</t>
  </si>
  <si>
    <t>ImageBase</t>
  </si>
  <si>
    <t>Machine</t>
  </si>
  <si>
    <t>Subsystem</t>
  </si>
  <si>
    <t>DLL</t>
  </si>
  <si>
    <t>Windows (x86)</t>
  </si>
  <si>
    <t>00400000</t>
  </si>
  <si>
    <t>014c</t>
  </si>
  <si>
    <t>0002</t>
  </si>
  <si>
    <t>user32.dll</t>
  </si>
  <si>
    <t>Windows CE (ARM)</t>
  </si>
  <si>
    <t>00010000</t>
  </si>
  <si>
    <t>01c0</t>
  </si>
  <si>
    <t>0009</t>
  </si>
  <si>
    <t>coredll.dll</t>
  </si>
  <si>
    <t>Windows (MIPS)</t>
  </si>
  <si>
    <t>0166</t>
  </si>
  <si>
    <t>Windows CE (MIPS)</t>
  </si>
  <si>
    <t>Windows CE (x86)</t>
  </si>
  <si>
    <t>バイナリダンプ</t>
  </si>
  <si>
    <t>スタブ</t>
  </si>
  <si>
    <t>DOS ヘッダ</t>
  </si>
  <si>
    <t>4d 5a 50 00 02 00 00 00 04 00 0f 00 ff ff 00 00</t>
  </si>
  <si>
    <t>let a 1</t>
  </si>
  <si>
    <t>li at,0x00403100;li v0,0x00000001;sw v0,0(at)</t>
  </si>
  <si>
    <t>40 00 01 3c 00 31 21 34 00 00 02 3c 01 00 42 34 00 00 22 ac</t>
  </si>
  <si>
    <t>b8 00 00 00 00 00 00 00 40 00 1a 00 00 00 00 00</t>
  </si>
  <si>
    <t>let b 2</t>
  </si>
  <si>
    <t>li at,0x00403104;li v0,0x00000002;sw v0,0(at)</t>
  </si>
  <si>
    <t>40 00 01 3c 04 31 21 34 00 00 02 3c 02 00 42 34 00 00 22 ac</t>
  </si>
  <si>
    <t>00 00 00 00 00 00 00 00 00 00 00 00 00 00 00 00</t>
  </si>
  <si>
    <t>add a b</t>
  </si>
  <si>
    <t>li at,0x00403100;lw v0,0(at);li v1,0x00403104;lw v1,0(v1);addu v0,v1,v0;sw v0,0(at)</t>
  </si>
  <si>
    <t>40 00 01 3c 00 31 21 34 00 00 22 8c 40 00 03 3c 04 31 63 34 00 00 63 8c 21 10 62 00 00 00 22 ac</t>
  </si>
  <si>
    <t>00 00 00 00 00 00 00 00 00 00 00 00</t>
  </si>
  <si>
    <t>disp a</t>
  </si>
  <si>
    <t>li a0,0x00403020;li a1,"%d";li a2,0x00403100;lw a2,0(a2);call wsprintfW;li a0,0;li a1,0x00403020;li a2,"Message";li a3,0;call MessageBoxW</t>
  </si>
  <si>
    <t>40 00 04 3c 20 30 84 34 40 00 05 3c 10 30 a5 34 40 00 06 3c 00 31 c6 34 40 00 08 3c 48 20 08 8d 09 f8 00 01 00 00 c6 8c 00 00 04 24 40 00 05 3c 20 30 a5 34 40 00 06 3c 00 30 c6 34 40 00 08 3c 44 20 08 8d 09 f8 00 01 00 00 07 24</t>
  </si>
  <si>
    <t>DOS バイナリ</t>
  </si>
  <si>
    <t>ba 10 00 0e 1f b4 09 cd 21 b8 01 4c cd 21 90 90</t>
  </si>
  <si>
    <t>54 68 69 73 20 70 72 6f 67 72 61 6d 20 6d 75 73</t>
  </si>
  <si>
    <t>74 20 62 65 20 72 75 6e 20 75 6e 64 65 72 20 57</t>
  </si>
  <si>
    <t>69 6e 33 32 0d 0a 24 37 00 00 00 00 00 00 00 00</t>
  </si>
  <si>
    <t>PE シグネチャ</t>
  </si>
  <si>
    <t>PE</t>
  </si>
  <si>
    <t>COFF</t>
  </si>
  <si>
    <t>マシンタイプ</t>
  </si>
  <si>
    <t>セクション数</t>
  </si>
  <si>
    <t>作成日時</t>
  </si>
  <si>
    <t>シンボルテーブルの位置</t>
  </si>
  <si>
    <t>シンボルテーブルのエントリ数</t>
  </si>
  <si>
    <t>オプションヘッダのサイズ</t>
  </si>
  <si>
    <t>属性</t>
  </si>
  <si>
    <t>030f</t>
  </si>
  <si>
    <t>オプション1</t>
  </si>
  <si>
    <t>512</t>
  </si>
  <si>
    <t>未初期化データのサイズ</t>
  </si>
  <si>
    <t>開始アドレス（相対）</t>
  </si>
  <si>
    <t>00001000</t>
  </si>
  <si>
    <t>60000020</t>
  </si>
  <si>
    <t>セクション</t>
  </si>
  <si>
    <t>セクション名</t>
  </si>
  <si>
    <t>.idata</t>
  </si>
  <si>
    <t>メモリ上のセクションサイズ</t>
  </si>
  <si>
    <t>c0000040</t>
  </si>
  <si>
    <t>.data</t>
  </si>
  <si>
    <t>パディング</t>
  </si>
  <si>
    <r>
      <t>I</t>
    </r>
    <r>
      <rPr>
        <sz val="11"/>
        <rFont val="ＭＳ Ｐゴシック"/>
        <family val="3"/>
      </rPr>
      <t>DT</t>
    </r>
  </si>
  <si>
    <t>IAT</t>
  </si>
  <si>
    <t>テーブル</t>
  </si>
  <si>
    <t>シンボル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</si>
</sst>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KB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16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vertical="center" textRotation="255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0" borderId="5" xfId="0" applyFont="1" applyBorder="1" applyAlignment="1" quotePrefix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8" xfId="0" applyFont="1" applyBorder="1" applyAlignment="1" quotePrefix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2" xfId="0" applyFont="1" applyBorder="1" applyAlignment="1">
      <alignment vertical="center" textRotation="255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4" xfId="0" applyFont="1" applyBorder="1" applyAlignment="1" quotePrefix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4" fillId="0" borderId="33" xfId="0" applyFont="1" applyBorder="1" applyAlignment="1" quotePrefix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" fillId="2" borderId="18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22" xfId="0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NumberFormat="1" applyFont="1" applyBorder="1" applyAlignment="1">
      <alignment horizontal="right" vertical="center"/>
    </xf>
    <xf numFmtId="0" fontId="4" fillId="2" borderId="9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4" fillId="0" borderId="40" xfId="0" applyFont="1" applyBorder="1" applyAlignment="1" quotePrefix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43" xfId="0" applyFont="1" applyBorder="1" applyAlignment="1" quotePrefix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0" borderId="46" xfId="0" applyFont="1" applyBorder="1" applyAlignment="1" quotePrefix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4" fillId="0" borderId="15" xfId="0" applyFont="1" applyBorder="1" applyAlignment="1" quotePrefix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4" fillId="0" borderId="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4" fillId="0" borderId="1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0" fillId="0" borderId="5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vertical="center"/>
    </xf>
    <xf numFmtId="0" fontId="0" fillId="0" borderId="5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4" fillId="0" borderId="56" xfId="0" applyFont="1" applyBorder="1" applyAlignment="1" quotePrefix="1">
      <alignment vertical="center"/>
    </xf>
    <xf numFmtId="0" fontId="4" fillId="0" borderId="56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8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4" fillId="0" borderId="59" xfId="0" applyFont="1" applyBorder="1" applyAlignment="1" quotePrefix="1">
      <alignment vertical="center"/>
    </xf>
    <xf numFmtId="0" fontId="4" fillId="0" borderId="59" xfId="0" applyFont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6" borderId="8" xfId="0" applyFont="1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7" borderId="0" xfId="0" applyFill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36</xdr:row>
      <xdr:rowOff>104775</xdr:rowOff>
    </xdr:from>
    <xdr:to>
      <xdr:col>7</xdr:col>
      <xdr:colOff>0</xdr:colOff>
      <xdr:row>109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4648200" y="6467475"/>
          <a:ext cx="514350" cy="13363575"/>
          <a:chOff x="1315" y="1751"/>
          <a:chExt cx="88" cy="5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1359" y="1751"/>
            <a:ext cx="44" cy="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1359" y="1751"/>
            <a:ext cx="0" cy="55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1315" y="1806"/>
            <a:ext cx="44" cy="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695325</xdr:colOff>
      <xdr:row>109</xdr:row>
      <xdr:rowOff>95250</xdr:rowOff>
    </xdr:from>
    <xdr:to>
      <xdr:col>7</xdr:col>
      <xdr:colOff>57150</xdr:colOff>
      <xdr:row>119</xdr:row>
      <xdr:rowOff>85725</xdr:rowOff>
    </xdr:to>
    <xdr:grpSp>
      <xdr:nvGrpSpPr>
        <xdr:cNvPr id="5" name="Group 6"/>
        <xdr:cNvGrpSpPr>
          <a:grpSpLocks/>
        </xdr:cNvGrpSpPr>
      </xdr:nvGrpSpPr>
      <xdr:grpSpPr>
        <a:xfrm>
          <a:off x="4714875" y="19869150"/>
          <a:ext cx="504825" cy="1800225"/>
          <a:chOff x="1315" y="2334"/>
          <a:chExt cx="132" cy="56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359" y="2334"/>
            <a:ext cx="8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1359" y="2334"/>
            <a:ext cx="0" cy="5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>
            <a:off x="1315" y="2390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112</xdr:row>
      <xdr:rowOff>114300</xdr:rowOff>
    </xdr:from>
    <xdr:to>
      <xdr:col>7</xdr:col>
      <xdr:colOff>57150</xdr:colOff>
      <xdr:row>122</xdr:row>
      <xdr:rowOff>104775</xdr:rowOff>
    </xdr:to>
    <xdr:grpSp>
      <xdr:nvGrpSpPr>
        <xdr:cNvPr id="9" name="Group 10"/>
        <xdr:cNvGrpSpPr>
          <a:grpSpLocks/>
        </xdr:cNvGrpSpPr>
      </xdr:nvGrpSpPr>
      <xdr:grpSpPr>
        <a:xfrm>
          <a:off x="4724400" y="20421600"/>
          <a:ext cx="495300" cy="1809750"/>
          <a:chOff x="1315" y="2408"/>
          <a:chExt cx="88" cy="56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1359" y="2408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359" y="2408"/>
            <a:ext cx="0" cy="5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>
            <a:off x="1315" y="2464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113</xdr:row>
      <xdr:rowOff>104775</xdr:rowOff>
    </xdr:from>
    <xdr:to>
      <xdr:col>7</xdr:col>
      <xdr:colOff>76200</xdr:colOff>
      <xdr:row>123</xdr:row>
      <xdr:rowOff>47625</xdr:rowOff>
    </xdr:to>
    <xdr:grpSp>
      <xdr:nvGrpSpPr>
        <xdr:cNvPr id="13" name="Group 14"/>
        <xdr:cNvGrpSpPr>
          <a:grpSpLocks/>
        </xdr:cNvGrpSpPr>
      </xdr:nvGrpSpPr>
      <xdr:grpSpPr>
        <a:xfrm>
          <a:off x="4724400" y="20593050"/>
          <a:ext cx="514350" cy="1771650"/>
          <a:chOff x="1271" y="2334"/>
          <a:chExt cx="132" cy="56"/>
        </a:xfrm>
        <a:solidFill>
          <a:srgbClr val="FFFFFF"/>
        </a:solidFill>
      </xdr:grpSpPr>
      <xdr:sp>
        <xdr:nvSpPr>
          <xdr:cNvPr id="14" name="Line 15"/>
          <xdr:cNvSpPr>
            <a:spLocks/>
          </xdr:cNvSpPr>
        </xdr:nvSpPr>
        <xdr:spPr>
          <a:xfrm>
            <a:off x="1359" y="2334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1359" y="2334"/>
            <a:ext cx="0" cy="5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>
            <a:off x="1271" y="2390"/>
            <a:ext cx="8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981075</xdr:colOff>
      <xdr:row>120</xdr:row>
      <xdr:rowOff>104775</xdr:rowOff>
    </xdr:from>
    <xdr:to>
      <xdr:col>8</xdr:col>
      <xdr:colOff>1343025</xdr:colOff>
      <xdr:row>124</xdr:row>
      <xdr:rowOff>104775</xdr:rowOff>
    </xdr:to>
    <xdr:grpSp>
      <xdr:nvGrpSpPr>
        <xdr:cNvPr id="17" name="Group 18"/>
        <xdr:cNvGrpSpPr>
          <a:grpSpLocks/>
        </xdr:cNvGrpSpPr>
      </xdr:nvGrpSpPr>
      <xdr:grpSpPr>
        <a:xfrm>
          <a:off x="6867525" y="21859875"/>
          <a:ext cx="361950" cy="742950"/>
          <a:chOff x="1266" y="2115"/>
          <a:chExt cx="31" cy="109"/>
        </a:xfrm>
        <a:solidFill>
          <a:srgbClr val="FFFFFF"/>
        </a:solidFill>
      </xdr:grpSpPr>
      <xdr:sp>
        <xdr:nvSpPr>
          <xdr:cNvPr id="18" name="Line 19"/>
          <xdr:cNvSpPr>
            <a:spLocks/>
          </xdr:cNvSpPr>
        </xdr:nvSpPr>
        <xdr:spPr>
          <a:xfrm>
            <a:off x="1297" y="2115"/>
            <a:ext cx="0" cy="10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 flipH="1">
            <a:off x="1266" y="2224"/>
            <a:ext cx="31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H="1">
            <a:off x="1266" y="2115"/>
            <a:ext cx="31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8</xdr:col>
      <xdr:colOff>1381125</xdr:colOff>
      <xdr:row>119</xdr:row>
      <xdr:rowOff>152400</xdr:rowOff>
    </xdr:from>
    <xdr:ext cx="609600" cy="219075"/>
    <xdr:sp>
      <xdr:nvSpPr>
        <xdr:cNvPr id="21" name="Rectangle 22"/>
        <xdr:cNvSpPr>
          <a:spLocks/>
        </xdr:cNvSpPr>
      </xdr:nvSpPr>
      <xdr:spPr>
        <a:xfrm>
          <a:off x="7267575" y="2173605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同じ内容</a:t>
          </a:r>
        </a:p>
      </xdr:txBody>
    </xdr:sp>
    <xdr:clientData/>
  </xdr:oneCellAnchor>
  <xdr:twoCellAnchor>
    <xdr:from>
      <xdr:col>8</xdr:col>
      <xdr:colOff>0</xdr:colOff>
      <xdr:row>119</xdr:row>
      <xdr:rowOff>9525</xdr:rowOff>
    </xdr:from>
    <xdr:to>
      <xdr:col>8</xdr:col>
      <xdr:colOff>904875</xdr:colOff>
      <xdr:row>121</xdr:row>
      <xdr:rowOff>180975</xdr:rowOff>
    </xdr:to>
    <xdr:sp>
      <xdr:nvSpPr>
        <xdr:cNvPr id="22" name="Rectangle 23"/>
        <xdr:cNvSpPr>
          <a:spLocks/>
        </xdr:cNvSpPr>
      </xdr:nvSpPr>
      <xdr:spPr>
        <a:xfrm>
          <a:off x="5886450" y="21593175"/>
          <a:ext cx="904875" cy="5238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8</xdr:col>
      <xdr:colOff>904875</xdr:colOff>
      <xdr:row>125</xdr:row>
      <xdr:rowOff>180975</xdr:rowOff>
    </xdr:to>
    <xdr:sp>
      <xdr:nvSpPr>
        <xdr:cNvPr id="23" name="Rectangle 24"/>
        <xdr:cNvSpPr>
          <a:spLocks/>
        </xdr:cNvSpPr>
      </xdr:nvSpPr>
      <xdr:spPr>
        <a:xfrm>
          <a:off x="5886450" y="22326600"/>
          <a:ext cx="904875" cy="533400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123</xdr:row>
      <xdr:rowOff>133350</xdr:rowOff>
    </xdr:from>
    <xdr:to>
      <xdr:col>7</xdr:col>
      <xdr:colOff>57150</xdr:colOff>
      <xdr:row>126</xdr:row>
      <xdr:rowOff>95250</xdr:rowOff>
    </xdr:to>
    <xdr:grpSp>
      <xdr:nvGrpSpPr>
        <xdr:cNvPr id="24" name="Group 25"/>
        <xdr:cNvGrpSpPr>
          <a:grpSpLocks/>
        </xdr:cNvGrpSpPr>
      </xdr:nvGrpSpPr>
      <xdr:grpSpPr>
        <a:xfrm>
          <a:off x="4714875" y="22450425"/>
          <a:ext cx="504825" cy="514350"/>
          <a:chOff x="1315" y="2334"/>
          <a:chExt cx="132" cy="56"/>
        </a:xfrm>
        <a:solidFill>
          <a:srgbClr val="FFFFFF"/>
        </a:solidFill>
      </xdr:grpSpPr>
      <xdr:sp>
        <xdr:nvSpPr>
          <xdr:cNvPr id="25" name="Line 26"/>
          <xdr:cNvSpPr>
            <a:spLocks/>
          </xdr:cNvSpPr>
        </xdr:nvSpPr>
        <xdr:spPr>
          <a:xfrm>
            <a:off x="1359" y="2334"/>
            <a:ext cx="8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1359" y="2334"/>
            <a:ext cx="0" cy="5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H="1">
            <a:off x="1315" y="2390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124</xdr:row>
      <xdr:rowOff>104775</xdr:rowOff>
    </xdr:from>
    <xdr:to>
      <xdr:col>7</xdr:col>
      <xdr:colOff>76200</xdr:colOff>
      <xdr:row>128</xdr:row>
      <xdr:rowOff>95250</xdr:rowOff>
    </xdr:to>
    <xdr:grpSp>
      <xdr:nvGrpSpPr>
        <xdr:cNvPr id="28" name="Group 29"/>
        <xdr:cNvGrpSpPr>
          <a:grpSpLocks/>
        </xdr:cNvGrpSpPr>
      </xdr:nvGrpSpPr>
      <xdr:grpSpPr>
        <a:xfrm>
          <a:off x="4724400" y="22602825"/>
          <a:ext cx="514350" cy="723900"/>
          <a:chOff x="1271" y="2334"/>
          <a:chExt cx="132" cy="56"/>
        </a:xfrm>
        <a:solidFill>
          <a:srgbClr val="FFFFFF"/>
        </a:solidFill>
      </xdr:grpSpPr>
      <xdr:sp>
        <xdr:nvSpPr>
          <xdr:cNvPr id="29" name="Line 30"/>
          <xdr:cNvSpPr>
            <a:spLocks/>
          </xdr:cNvSpPr>
        </xdr:nvSpPr>
        <xdr:spPr>
          <a:xfrm>
            <a:off x="1359" y="2334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1359" y="2334"/>
            <a:ext cx="0" cy="5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 flipH="1">
            <a:off x="1271" y="2390"/>
            <a:ext cx="8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109</xdr:row>
      <xdr:rowOff>76200</xdr:rowOff>
    </xdr:from>
    <xdr:to>
      <xdr:col>0</xdr:col>
      <xdr:colOff>666750</xdr:colOff>
      <xdr:row>129</xdr:row>
      <xdr:rowOff>76200</xdr:rowOff>
    </xdr:to>
    <xdr:sp>
      <xdr:nvSpPr>
        <xdr:cNvPr id="32" name="AutoShape 33"/>
        <xdr:cNvSpPr>
          <a:spLocks/>
        </xdr:cNvSpPr>
      </xdr:nvSpPr>
      <xdr:spPr>
        <a:xfrm flipH="1">
          <a:off x="533400" y="19850100"/>
          <a:ext cx="133350" cy="3638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enie.com/~masapico/doc_MakeExe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40"/>
  <sheetViews>
    <sheetView tabSelected="1" workbookViewId="0" topLeftCell="E1">
      <pane ySplit="3" topLeftCell="BM4" activePane="bottomLeft" state="frozen"/>
      <selection pane="topLeft" activeCell="A1" sqref="A1"/>
      <selection pane="bottomLeft" activeCell="K4" sqref="K4"/>
    </sheetView>
  </sheetViews>
  <sheetFormatPr defaultColWidth="9.00390625" defaultRowHeight="13.5"/>
  <cols>
    <col min="1" max="1" width="9.50390625" style="1" customWidth="1"/>
    <col min="2" max="2" width="5.50390625" style="1" bestFit="1" customWidth="1"/>
    <col min="3" max="3" width="24.375" style="1" bestFit="1" customWidth="1"/>
    <col min="4" max="4" width="7.875" style="1" bestFit="1" customWidth="1"/>
    <col min="5" max="5" width="5.50390625" style="1" bestFit="1" customWidth="1"/>
    <col min="6" max="6" width="9.50390625" style="1" bestFit="1" customWidth="1"/>
    <col min="7" max="7" width="5.50390625" style="1" bestFit="1" customWidth="1"/>
    <col min="8" max="8" width="9.50390625" style="1" bestFit="1" customWidth="1"/>
    <col min="9" max="9" width="49.625" style="1" customWidth="1"/>
    <col min="10" max="10" width="3.625" style="1" customWidth="1"/>
    <col min="11" max="11" width="23.25390625" style="77" customWidth="1"/>
    <col min="12" max="12" width="16.50390625" style="1" customWidth="1"/>
    <col min="13" max="13" width="5.50390625" style="1" bestFit="1" customWidth="1"/>
    <col min="14" max="14" width="40.375" style="1" customWidth="1"/>
    <col min="15" max="16384" width="9.00390625" style="1" customWidth="1"/>
  </cols>
  <sheetData>
    <row r="1" spans="6:12" ht="24.75" customHeight="1" thickBot="1">
      <c r="F1" s="2"/>
      <c r="G1" s="3" t="s">
        <v>1</v>
      </c>
      <c r="H1" s="3"/>
      <c r="I1" s="4" t="s">
        <v>2</v>
      </c>
      <c r="K1" s="5" t="s">
        <v>3</v>
      </c>
      <c r="L1" s="6" t="s">
        <v>0</v>
      </c>
    </row>
    <row r="2" spans="2:14" ht="13.5">
      <c r="B2" s="7" t="s">
        <v>4</v>
      </c>
      <c r="C2" s="8" t="s">
        <v>5</v>
      </c>
      <c r="D2" s="9"/>
      <c r="E2" s="10" t="s">
        <v>6</v>
      </c>
      <c r="F2" s="10"/>
      <c r="G2" s="11" t="s">
        <v>7</v>
      </c>
      <c r="H2" s="11" t="s">
        <v>8</v>
      </c>
      <c r="I2" s="12" t="s">
        <v>9</v>
      </c>
      <c r="K2" s="13" t="s">
        <v>10</v>
      </c>
      <c r="L2" s="14" t="s">
        <v>11</v>
      </c>
      <c r="M2" s="15" t="s">
        <v>7</v>
      </c>
      <c r="N2" s="16" t="s">
        <v>114</v>
      </c>
    </row>
    <row r="3" spans="2:14" ht="14.25" thickBot="1">
      <c r="B3" s="17"/>
      <c r="C3" s="3"/>
      <c r="D3" s="18"/>
      <c r="E3" s="19" t="s">
        <v>12</v>
      </c>
      <c r="F3" s="19" t="s">
        <v>13</v>
      </c>
      <c r="G3" s="20"/>
      <c r="H3" s="20"/>
      <c r="I3" s="21"/>
      <c r="K3" s="13"/>
      <c r="L3" s="14"/>
      <c r="M3" s="22"/>
      <c r="N3" s="16"/>
    </row>
    <row r="4" spans="2:14" ht="13.5" customHeight="1">
      <c r="B4" s="23" t="s">
        <v>115</v>
      </c>
      <c r="C4" s="24" t="s">
        <v>116</v>
      </c>
      <c r="D4" s="25"/>
      <c r="E4" s="26">
        <v>0</v>
      </c>
      <c r="F4" s="27" t="str">
        <f aca="true" t="shared" si="0" ref="F4:F35">Hex32(E4)</f>
        <v>00000000</v>
      </c>
      <c r="G4" s="28">
        <f>INT((LEN(I4)+1)/3)</f>
        <v>16</v>
      </c>
      <c r="H4" s="29"/>
      <c r="I4" s="30" t="s">
        <v>117</v>
      </c>
      <c r="K4" s="31" t="s">
        <v>118</v>
      </c>
      <c r="L4" s="1" t="s">
        <v>119</v>
      </c>
      <c r="M4" s="32">
        <v>20</v>
      </c>
      <c r="N4" s="1" t="s">
        <v>120</v>
      </c>
    </row>
    <row r="5" spans="2:14" ht="13.5">
      <c r="B5" s="33"/>
      <c r="C5" s="34"/>
      <c r="D5" s="35"/>
      <c r="E5" s="36">
        <f aca="true" t="shared" si="1" ref="E5:E12">E4+G4</f>
        <v>16</v>
      </c>
      <c r="F5" s="37" t="str">
        <f t="shared" si="0"/>
        <v>00000010</v>
      </c>
      <c r="G5" s="38">
        <f>INT((LEN(I5)+1)/3)</f>
        <v>16</v>
      </c>
      <c r="H5" s="39"/>
      <c r="I5" s="40" t="s">
        <v>121</v>
      </c>
      <c r="K5" s="31" t="s">
        <v>122</v>
      </c>
      <c r="L5" s="1" t="s">
        <v>123</v>
      </c>
      <c r="M5" s="1">
        <v>20</v>
      </c>
      <c r="N5" s="1" t="s">
        <v>124</v>
      </c>
    </row>
    <row r="6" spans="2:14" ht="13.5">
      <c r="B6" s="33"/>
      <c r="C6" s="34"/>
      <c r="D6" s="35"/>
      <c r="E6" s="36">
        <f t="shared" si="1"/>
        <v>32</v>
      </c>
      <c r="F6" s="37" t="str">
        <f t="shared" si="0"/>
        <v>00000020</v>
      </c>
      <c r="G6" s="38">
        <f>INT((LEN(I6)+1)/3)</f>
        <v>16</v>
      </c>
      <c r="H6" s="39"/>
      <c r="I6" s="40" t="s">
        <v>125</v>
      </c>
      <c r="K6" s="31" t="s">
        <v>126</v>
      </c>
      <c r="L6" s="1" t="s">
        <v>127</v>
      </c>
      <c r="M6" s="1">
        <v>32</v>
      </c>
      <c r="N6" s="1" t="s">
        <v>128</v>
      </c>
    </row>
    <row r="7" spans="2:14" ht="13.5">
      <c r="B7" s="33"/>
      <c r="C7" s="41"/>
      <c r="D7" s="42"/>
      <c r="E7" s="36">
        <f t="shared" si="1"/>
        <v>48</v>
      </c>
      <c r="F7" s="37" t="str">
        <f t="shared" si="0"/>
        <v>00000030</v>
      </c>
      <c r="G7" s="38">
        <f>INT((LEN(I7)+1)/3)</f>
        <v>12</v>
      </c>
      <c r="H7" s="39"/>
      <c r="I7" s="40" t="s">
        <v>129</v>
      </c>
      <c r="K7" s="31" t="s">
        <v>130</v>
      </c>
      <c r="L7" s="1" t="s">
        <v>131</v>
      </c>
      <c r="M7" s="1">
        <v>76</v>
      </c>
      <c r="N7" s="1" t="s">
        <v>132</v>
      </c>
    </row>
    <row r="8" spans="2:11" ht="13.5">
      <c r="B8" s="33"/>
      <c r="C8" s="43" t="s">
        <v>14</v>
      </c>
      <c r="D8" s="44"/>
      <c r="E8" s="36">
        <f t="shared" si="1"/>
        <v>60</v>
      </c>
      <c r="F8" s="37" t="str">
        <f t="shared" si="0"/>
        <v>0000003c</v>
      </c>
      <c r="G8" s="38">
        <v>4</v>
      </c>
      <c r="H8" s="39" t="str">
        <f>Hex32(E13)</f>
        <v>00000080</v>
      </c>
      <c r="I8" s="40" t="str">
        <f>DumpHex(H8)</f>
        <v>80 00 00 00</v>
      </c>
      <c r="K8" s="31"/>
    </row>
    <row r="9" spans="2:11" ht="13.5">
      <c r="B9" s="33"/>
      <c r="C9" s="45" t="s">
        <v>133</v>
      </c>
      <c r="D9" s="46"/>
      <c r="E9" s="36">
        <f t="shared" si="1"/>
        <v>64</v>
      </c>
      <c r="F9" s="37" t="str">
        <f t="shared" si="0"/>
        <v>00000040</v>
      </c>
      <c r="G9" s="38">
        <f aca="true" t="shared" si="2" ref="G9:G46">INT((LEN(I9)+1)/3)</f>
        <v>16</v>
      </c>
      <c r="H9" s="39"/>
      <c r="I9" s="40" t="s">
        <v>134</v>
      </c>
      <c r="K9" s="31"/>
    </row>
    <row r="10" spans="2:11" ht="13.5">
      <c r="B10" s="33"/>
      <c r="C10" s="34"/>
      <c r="D10" s="35"/>
      <c r="E10" s="36">
        <f t="shared" si="1"/>
        <v>80</v>
      </c>
      <c r="F10" s="37" t="str">
        <f t="shared" si="0"/>
        <v>00000050</v>
      </c>
      <c r="G10" s="38">
        <f t="shared" si="2"/>
        <v>16</v>
      </c>
      <c r="H10" s="39"/>
      <c r="I10" s="40" t="s">
        <v>135</v>
      </c>
      <c r="K10" s="31"/>
    </row>
    <row r="11" spans="2:11" ht="13.5">
      <c r="B11" s="33"/>
      <c r="C11" s="34"/>
      <c r="D11" s="35"/>
      <c r="E11" s="36">
        <f t="shared" si="1"/>
        <v>96</v>
      </c>
      <c r="F11" s="37" t="str">
        <f t="shared" si="0"/>
        <v>00000060</v>
      </c>
      <c r="G11" s="38">
        <f t="shared" si="2"/>
        <v>16</v>
      </c>
      <c r="H11" s="39"/>
      <c r="I11" s="40" t="s">
        <v>136</v>
      </c>
      <c r="K11" s="31"/>
    </row>
    <row r="12" spans="2:11" ht="14.25" thickBot="1">
      <c r="B12" s="47"/>
      <c r="C12" s="48"/>
      <c r="D12" s="49"/>
      <c r="E12" s="50">
        <f t="shared" si="1"/>
        <v>112</v>
      </c>
      <c r="F12" s="51" t="str">
        <f t="shared" si="0"/>
        <v>00000070</v>
      </c>
      <c r="G12" s="52">
        <f t="shared" si="2"/>
        <v>16</v>
      </c>
      <c r="H12" s="53"/>
      <c r="I12" s="54" t="s">
        <v>137</v>
      </c>
      <c r="K12" s="31"/>
    </row>
    <row r="13" spans="2:11" ht="14.25" thickBot="1">
      <c r="B13" s="55" t="s">
        <v>138</v>
      </c>
      <c r="C13" s="56"/>
      <c r="D13" s="57"/>
      <c r="E13" s="58">
        <f aca="true" t="shared" si="3" ref="E13:E22">E12+G12</f>
        <v>128</v>
      </c>
      <c r="F13" s="59" t="str">
        <f t="shared" si="0"/>
        <v>00000080</v>
      </c>
      <c r="G13" s="60">
        <f t="shared" si="2"/>
        <v>4</v>
      </c>
      <c r="H13" s="61" t="s">
        <v>139</v>
      </c>
      <c r="I13" s="62" t="str">
        <f>DumpString(H13,4)</f>
        <v>50 45 00 00</v>
      </c>
      <c r="K13" s="31"/>
    </row>
    <row r="14" spans="2:11" ht="13.5">
      <c r="B14" s="23" t="s">
        <v>140</v>
      </c>
      <c r="C14" s="63" t="s">
        <v>141</v>
      </c>
      <c r="D14" s="64"/>
      <c r="E14" s="26">
        <f t="shared" si="3"/>
        <v>132</v>
      </c>
      <c r="F14" s="27" t="str">
        <f t="shared" si="0"/>
        <v>00000084</v>
      </c>
      <c r="G14" s="28">
        <v>2</v>
      </c>
      <c r="H14" s="65" t="str">
        <f>VLOOKUP($L$1,$C$134:$H$140,3,FALSE)</f>
        <v>0166</v>
      </c>
      <c r="I14" s="66" t="str">
        <f>DumpHex(H14)</f>
        <v>66 01</v>
      </c>
      <c r="K14" s="31"/>
    </row>
    <row r="15" spans="2:11" ht="13.5">
      <c r="B15" s="33"/>
      <c r="C15" s="67" t="s">
        <v>142</v>
      </c>
      <c r="D15" s="68"/>
      <c r="E15" s="36">
        <f t="shared" si="3"/>
        <v>134</v>
      </c>
      <c r="F15" s="37" t="str">
        <f t="shared" si="0"/>
        <v>00000086</v>
      </c>
      <c r="G15" s="38">
        <f t="shared" si="2"/>
        <v>2</v>
      </c>
      <c r="H15" s="39">
        <v>3</v>
      </c>
      <c r="I15" s="40" t="str">
        <f>Dump16(H15)</f>
        <v>03 00</v>
      </c>
      <c r="K15" s="31"/>
    </row>
    <row r="16" spans="2:11" ht="13.5">
      <c r="B16" s="33"/>
      <c r="C16" s="67" t="s">
        <v>143</v>
      </c>
      <c r="D16" s="68"/>
      <c r="E16" s="36">
        <f t="shared" si="3"/>
        <v>136</v>
      </c>
      <c r="F16" s="37" t="str">
        <f t="shared" si="0"/>
        <v>00000088</v>
      </c>
      <c r="G16" s="38">
        <f t="shared" si="2"/>
        <v>4</v>
      </c>
      <c r="H16" s="39"/>
      <c r="I16" s="40" t="str">
        <f>Dump32(H16)</f>
        <v>00 00 00 00</v>
      </c>
      <c r="K16" s="31"/>
    </row>
    <row r="17" spans="2:11" ht="13.5">
      <c r="B17" s="33"/>
      <c r="C17" s="67" t="s">
        <v>144</v>
      </c>
      <c r="D17" s="68"/>
      <c r="E17" s="36">
        <f t="shared" si="3"/>
        <v>140</v>
      </c>
      <c r="F17" s="37" t="str">
        <f t="shared" si="0"/>
        <v>0000008c</v>
      </c>
      <c r="G17" s="38">
        <f t="shared" si="2"/>
        <v>4</v>
      </c>
      <c r="H17" s="39"/>
      <c r="I17" s="40" t="str">
        <f>Dump32(H17)</f>
        <v>00 00 00 00</v>
      </c>
      <c r="K17" s="31"/>
    </row>
    <row r="18" spans="2:11" ht="13.5">
      <c r="B18" s="33"/>
      <c r="C18" s="67" t="s">
        <v>145</v>
      </c>
      <c r="D18" s="68"/>
      <c r="E18" s="36">
        <f t="shared" si="3"/>
        <v>144</v>
      </c>
      <c r="F18" s="37" t="str">
        <f t="shared" si="0"/>
        <v>00000090</v>
      </c>
      <c r="G18" s="38">
        <f t="shared" si="2"/>
        <v>4</v>
      </c>
      <c r="H18" s="39"/>
      <c r="I18" s="40" t="str">
        <f>Dump32(H18)</f>
        <v>00 00 00 00</v>
      </c>
      <c r="K18" s="31"/>
    </row>
    <row r="19" spans="2:11" ht="13.5">
      <c r="B19" s="33"/>
      <c r="C19" s="67" t="s">
        <v>146</v>
      </c>
      <c r="D19" s="68"/>
      <c r="E19" s="36">
        <f t="shared" si="3"/>
        <v>148</v>
      </c>
      <c r="F19" s="37" t="str">
        <f t="shared" si="0"/>
        <v>00000094</v>
      </c>
      <c r="G19" s="38">
        <f t="shared" si="2"/>
        <v>2</v>
      </c>
      <c r="H19" s="39">
        <f>SUM(G21:G78)</f>
        <v>224</v>
      </c>
      <c r="I19" s="40" t="str">
        <f>Dump16(H19)</f>
        <v>e0 00</v>
      </c>
      <c r="K19" s="31"/>
    </row>
    <row r="20" spans="2:11" ht="14.25" thickBot="1">
      <c r="B20" s="47"/>
      <c r="C20" s="69" t="s">
        <v>147</v>
      </c>
      <c r="D20" s="70"/>
      <c r="E20" s="50">
        <f t="shared" si="3"/>
        <v>150</v>
      </c>
      <c r="F20" s="51" t="str">
        <f t="shared" si="0"/>
        <v>00000096</v>
      </c>
      <c r="G20" s="52">
        <f t="shared" si="2"/>
        <v>2</v>
      </c>
      <c r="H20" s="71" t="s">
        <v>148</v>
      </c>
      <c r="I20" s="54" t="str">
        <f>DumpHex(H20)</f>
        <v>0f 03</v>
      </c>
      <c r="K20" s="31"/>
    </row>
    <row r="21" spans="2:11" ht="13.5">
      <c r="B21" s="23" t="s">
        <v>149</v>
      </c>
      <c r="C21" s="63" t="s">
        <v>15</v>
      </c>
      <c r="D21" s="64"/>
      <c r="E21" s="26">
        <f t="shared" si="3"/>
        <v>152</v>
      </c>
      <c r="F21" s="27" t="str">
        <f t="shared" si="0"/>
        <v>00000098</v>
      </c>
      <c r="G21" s="28">
        <f t="shared" si="2"/>
        <v>2</v>
      </c>
      <c r="H21" s="72" t="s">
        <v>16</v>
      </c>
      <c r="I21" s="30" t="str">
        <f>DumpHex(H21)</f>
        <v>0b 01</v>
      </c>
      <c r="K21" s="31"/>
    </row>
    <row r="22" spans="2:11" ht="13.5">
      <c r="B22" s="33"/>
      <c r="C22" s="67" t="s">
        <v>17</v>
      </c>
      <c r="D22" s="68"/>
      <c r="E22" s="36">
        <f t="shared" si="3"/>
        <v>154</v>
      </c>
      <c r="F22" s="37" t="str">
        <f t="shared" si="0"/>
        <v>0000009a</v>
      </c>
      <c r="G22" s="38">
        <f t="shared" si="2"/>
        <v>2</v>
      </c>
      <c r="H22" s="39">
        <v>6</v>
      </c>
      <c r="I22" s="40" t="str">
        <f>Dump16(H22)</f>
        <v>06 00</v>
      </c>
      <c r="K22" s="31"/>
    </row>
    <row r="23" spans="2:11" ht="13.5">
      <c r="B23" s="33"/>
      <c r="C23" s="67" t="s">
        <v>18</v>
      </c>
      <c r="D23" s="68"/>
      <c r="E23" s="36">
        <f aca="true" t="shared" si="4" ref="E23:E40">E22+G22</f>
        <v>156</v>
      </c>
      <c r="F23" s="37" t="str">
        <f t="shared" si="0"/>
        <v>0000009c</v>
      </c>
      <c r="G23" s="38">
        <f t="shared" si="2"/>
        <v>4</v>
      </c>
      <c r="H23" s="73">
        <f>SUM(M4:M29)</f>
        <v>176</v>
      </c>
      <c r="I23" s="74" t="str">
        <f>Dump32(H23)</f>
        <v>b0 00 00 00</v>
      </c>
      <c r="K23" s="31"/>
    </row>
    <row r="24" spans="2:11" ht="13.5">
      <c r="B24" s="33"/>
      <c r="C24" s="67" t="s">
        <v>19</v>
      </c>
      <c r="D24" s="68"/>
      <c r="E24" s="36">
        <f t="shared" si="4"/>
        <v>160</v>
      </c>
      <c r="F24" s="37" t="str">
        <f t="shared" si="0"/>
        <v>000000a0</v>
      </c>
      <c r="G24" s="38">
        <f t="shared" si="2"/>
        <v>4</v>
      </c>
      <c r="H24" s="75" t="s">
        <v>150</v>
      </c>
      <c r="I24" s="40" t="str">
        <f>Dump32(H24)</f>
        <v>00 02 00 00</v>
      </c>
      <c r="K24" s="31"/>
    </row>
    <row r="25" spans="2:11" ht="13.5">
      <c r="B25" s="33"/>
      <c r="C25" s="67" t="s">
        <v>151</v>
      </c>
      <c r="D25" s="68"/>
      <c r="E25" s="36">
        <f t="shared" si="4"/>
        <v>164</v>
      </c>
      <c r="F25" s="37" t="str">
        <f t="shared" si="0"/>
        <v>000000a4</v>
      </c>
      <c r="G25" s="38">
        <f t="shared" si="2"/>
        <v>4</v>
      </c>
      <c r="H25" s="39">
        <v>0</v>
      </c>
      <c r="I25" s="40" t="str">
        <f>Dump32(H25)</f>
        <v>00 00 00 00</v>
      </c>
      <c r="K25" s="31"/>
    </row>
    <row r="26" spans="2:11" ht="13.5">
      <c r="B26" s="33"/>
      <c r="C26" s="67" t="s">
        <v>152</v>
      </c>
      <c r="D26" s="68"/>
      <c r="E26" s="36">
        <f t="shared" si="4"/>
        <v>168</v>
      </c>
      <c r="F26" s="37" t="str">
        <f t="shared" si="0"/>
        <v>000000a8</v>
      </c>
      <c r="G26" s="38">
        <f t="shared" si="2"/>
        <v>4</v>
      </c>
      <c r="H26" s="75" t="s">
        <v>153</v>
      </c>
      <c r="I26" s="40" t="str">
        <f>DumpHex(H26)</f>
        <v>00 10 00 00</v>
      </c>
      <c r="K26" s="31"/>
    </row>
    <row r="27" spans="2:11" ht="13.5">
      <c r="B27" s="33"/>
      <c r="C27" s="67" t="s">
        <v>20</v>
      </c>
      <c r="D27" s="68"/>
      <c r="E27" s="36">
        <f t="shared" si="4"/>
        <v>172</v>
      </c>
      <c r="F27" s="37" t="str">
        <f t="shared" si="0"/>
        <v>000000ac</v>
      </c>
      <c r="G27" s="38">
        <f t="shared" si="2"/>
        <v>4</v>
      </c>
      <c r="H27" s="75" t="s">
        <v>21</v>
      </c>
      <c r="I27" s="40" t="str">
        <f>DumpHex(H27)</f>
        <v>00 10 00 00</v>
      </c>
      <c r="K27" s="31"/>
    </row>
    <row r="28" spans="2:11" ht="14.25" thickBot="1">
      <c r="B28" s="47"/>
      <c r="C28" s="69" t="s">
        <v>22</v>
      </c>
      <c r="D28" s="70"/>
      <c r="E28" s="50">
        <f t="shared" si="4"/>
        <v>176</v>
      </c>
      <c r="F28" s="51" t="str">
        <f t="shared" si="0"/>
        <v>000000b0</v>
      </c>
      <c r="G28" s="52">
        <f t="shared" si="2"/>
        <v>4</v>
      </c>
      <c r="H28" s="71" t="s">
        <v>23</v>
      </c>
      <c r="I28" s="54" t="str">
        <f>DumpHex(H28)</f>
        <v>00 30 00 00</v>
      </c>
      <c r="K28" s="31"/>
    </row>
    <row r="29" spans="2:14" ht="13.5">
      <c r="B29" s="23" t="s">
        <v>24</v>
      </c>
      <c r="C29" s="63" t="s">
        <v>25</v>
      </c>
      <c r="D29" s="64"/>
      <c r="E29" s="26">
        <f t="shared" si="4"/>
        <v>180</v>
      </c>
      <c r="F29" s="27" t="str">
        <f t="shared" si="0"/>
        <v>000000b4</v>
      </c>
      <c r="G29" s="28">
        <v>4</v>
      </c>
      <c r="H29" s="65" t="str">
        <f>VLOOKUP($L$1,$C$134:$H$140,2,FALSE)</f>
        <v>00400000</v>
      </c>
      <c r="I29" s="66" t="str">
        <f>DumpHex(H29)</f>
        <v>00 00 40 00</v>
      </c>
      <c r="K29" s="76" t="s">
        <v>26</v>
      </c>
      <c r="L29" s="1" t="s">
        <v>27</v>
      </c>
      <c r="M29" s="1">
        <v>28</v>
      </c>
      <c r="N29" s="1" t="s">
        <v>28</v>
      </c>
    </row>
    <row r="30" spans="2:9" ht="13.5">
      <c r="B30" s="33"/>
      <c r="C30" s="67" t="s">
        <v>29</v>
      </c>
      <c r="D30" s="68"/>
      <c r="E30" s="36">
        <f t="shared" si="4"/>
        <v>184</v>
      </c>
      <c r="F30" s="37" t="str">
        <f t="shared" si="0"/>
        <v>000000b8</v>
      </c>
      <c r="G30" s="38">
        <f t="shared" si="2"/>
        <v>4</v>
      </c>
      <c r="H30" s="75" t="s">
        <v>21</v>
      </c>
      <c r="I30" s="40" t="str">
        <f>DumpHex(H30)</f>
        <v>00 10 00 00</v>
      </c>
    </row>
    <row r="31" spans="2:9" ht="13.5">
      <c r="B31" s="33"/>
      <c r="C31" s="67" t="s">
        <v>30</v>
      </c>
      <c r="D31" s="68"/>
      <c r="E31" s="36">
        <f t="shared" si="4"/>
        <v>188</v>
      </c>
      <c r="F31" s="37" t="str">
        <f t="shared" si="0"/>
        <v>000000bc</v>
      </c>
      <c r="G31" s="38">
        <f t="shared" si="2"/>
        <v>4</v>
      </c>
      <c r="H31" s="39">
        <v>512</v>
      </c>
      <c r="I31" s="40" t="str">
        <f>Dump32(H31)</f>
        <v>00 02 00 00</v>
      </c>
    </row>
    <row r="32" spans="2:9" ht="13.5">
      <c r="B32" s="33"/>
      <c r="C32" s="67" t="s">
        <v>31</v>
      </c>
      <c r="D32" s="68"/>
      <c r="E32" s="36">
        <f t="shared" si="4"/>
        <v>192</v>
      </c>
      <c r="F32" s="37" t="str">
        <f t="shared" si="0"/>
        <v>000000c0</v>
      </c>
      <c r="G32" s="38">
        <f t="shared" si="2"/>
        <v>4</v>
      </c>
      <c r="H32" s="39">
        <v>4</v>
      </c>
      <c r="I32" s="40" t="str">
        <f>Dump32(H32)</f>
        <v>04 00 00 00</v>
      </c>
    </row>
    <row r="33" spans="2:9" ht="13.5">
      <c r="B33" s="33"/>
      <c r="C33" s="67" t="s">
        <v>32</v>
      </c>
      <c r="D33" s="68"/>
      <c r="E33" s="36">
        <f t="shared" si="4"/>
        <v>196</v>
      </c>
      <c r="F33" s="37" t="str">
        <f t="shared" si="0"/>
        <v>000000c4</v>
      </c>
      <c r="G33" s="38">
        <f t="shared" si="2"/>
        <v>4</v>
      </c>
      <c r="H33" s="39"/>
      <c r="I33" s="40" t="str">
        <f>Dump32(H33)</f>
        <v>00 00 00 00</v>
      </c>
    </row>
    <row r="34" spans="2:9" ht="13.5">
      <c r="B34" s="33"/>
      <c r="C34" s="67" t="s">
        <v>33</v>
      </c>
      <c r="D34" s="68"/>
      <c r="E34" s="36">
        <f t="shared" si="4"/>
        <v>200</v>
      </c>
      <c r="F34" s="37" t="str">
        <f t="shared" si="0"/>
        <v>000000c8</v>
      </c>
      <c r="G34" s="38">
        <f t="shared" si="2"/>
        <v>4</v>
      </c>
      <c r="H34" s="39">
        <v>4</v>
      </c>
      <c r="I34" s="40" t="str">
        <f>Dump32(H34)</f>
        <v>04 00 00 00</v>
      </c>
    </row>
    <row r="35" spans="2:9" ht="13.5">
      <c r="B35" s="33"/>
      <c r="C35" s="67" t="s">
        <v>34</v>
      </c>
      <c r="D35" s="68"/>
      <c r="E35" s="36">
        <f t="shared" si="4"/>
        <v>204</v>
      </c>
      <c r="F35" s="37" t="str">
        <f t="shared" si="0"/>
        <v>000000cc</v>
      </c>
      <c r="G35" s="38">
        <f t="shared" si="2"/>
        <v>4</v>
      </c>
      <c r="H35" s="39"/>
      <c r="I35" s="40" t="str">
        <f>Dump32(H35)</f>
        <v>00 00 00 00</v>
      </c>
    </row>
    <row r="36" spans="2:9" ht="13.5">
      <c r="B36" s="33"/>
      <c r="C36" s="67" t="s">
        <v>35</v>
      </c>
      <c r="D36" s="68"/>
      <c r="E36" s="36">
        <f t="shared" si="4"/>
        <v>208</v>
      </c>
      <c r="F36" s="37" t="str">
        <f aca="true" t="shared" si="5" ref="F36:F67">Hex32(E36)</f>
        <v>000000d0</v>
      </c>
      <c r="G36" s="38">
        <f t="shared" si="2"/>
        <v>4</v>
      </c>
      <c r="H36" s="75" t="s">
        <v>36</v>
      </c>
      <c r="I36" s="40" t="str">
        <f>DumpHex(H36)</f>
        <v>00 40 00 00</v>
      </c>
    </row>
    <row r="37" spans="2:9" ht="14.25">
      <c r="B37" s="33"/>
      <c r="C37" s="67" t="s">
        <v>37</v>
      </c>
      <c r="D37" s="68"/>
      <c r="E37" s="36">
        <f t="shared" si="4"/>
        <v>212</v>
      </c>
      <c r="F37" s="37" t="str">
        <f t="shared" si="5"/>
        <v>000000d4</v>
      </c>
      <c r="G37" s="38">
        <v>4</v>
      </c>
      <c r="H37" s="78" t="str">
        <f>F110</f>
        <v>00000200</v>
      </c>
      <c r="I37" s="40" t="str">
        <f>DumpHex(H37)</f>
        <v>00 02 00 00</v>
      </c>
    </row>
    <row r="38" spans="2:9" ht="14.25">
      <c r="B38" s="33"/>
      <c r="C38" s="67" t="s">
        <v>38</v>
      </c>
      <c r="D38" s="68"/>
      <c r="E38" s="36">
        <f t="shared" si="4"/>
        <v>216</v>
      </c>
      <c r="F38" s="37" t="str">
        <f t="shared" si="5"/>
        <v>000000d8</v>
      </c>
      <c r="G38" s="38">
        <f t="shared" si="2"/>
        <v>4</v>
      </c>
      <c r="H38" s="39"/>
      <c r="I38" s="40" t="str">
        <f>Dump32(H38)</f>
        <v>00 00 00 00</v>
      </c>
    </row>
    <row r="39" spans="2:9" ht="14.25">
      <c r="B39" s="33"/>
      <c r="C39" s="67" t="s">
        <v>39</v>
      </c>
      <c r="D39" s="68"/>
      <c r="E39" s="36">
        <f t="shared" si="4"/>
        <v>220</v>
      </c>
      <c r="F39" s="37" t="str">
        <f t="shared" si="5"/>
        <v>000000dc</v>
      </c>
      <c r="G39" s="38">
        <v>2</v>
      </c>
      <c r="H39" s="79" t="str">
        <f>VLOOKUP($L$1,$C$134:$H$140,4,FALSE)</f>
        <v>0002</v>
      </c>
      <c r="I39" s="80" t="str">
        <f>DumpHex(H39)</f>
        <v>02 00</v>
      </c>
    </row>
    <row r="40" spans="2:9" ht="14.25">
      <c r="B40" s="33"/>
      <c r="C40" s="67" t="s">
        <v>40</v>
      </c>
      <c r="D40" s="68"/>
      <c r="E40" s="36">
        <f t="shared" si="4"/>
        <v>222</v>
      </c>
      <c r="F40" s="37" t="str">
        <f t="shared" si="5"/>
        <v>000000de</v>
      </c>
      <c r="G40" s="38">
        <f t="shared" si="2"/>
        <v>2</v>
      </c>
      <c r="H40" s="39">
        <v>0</v>
      </c>
      <c r="I40" s="40" t="str">
        <f>Dump16(H40)</f>
        <v>00 00</v>
      </c>
    </row>
    <row r="41" spans="2:9" ht="14.25">
      <c r="B41" s="33"/>
      <c r="C41" s="67" t="s">
        <v>41</v>
      </c>
      <c r="D41" s="68"/>
      <c r="E41" s="36">
        <f>E40+G40</f>
        <v>224</v>
      </c>
      <c r="F41" s="37" t="str">
        <f t="shared" si="5"/>
        <v>000000e0</v>
      </c>
      <c r="G41" s="38">
        <f t="shared" si="2"/>
        <v>4</v>
      </c>
      <c r="H41" s="81">
        <v>1024</v>
      </c>
      <c r="I41" s="40" t="str">
        <f>Dump32(H41*1024)</f>
        <v>00 00 10 00</v>
      </c>
    </row>
    <row r="42" spans="2:9" ht="14.25">
      <c r="B42" s="33"/>
      <c r="C42" s="67" t="s">
        <v>42</v>
      </c>
      <c r="D42" s="68"/>
      <c r="E42" s="36">
        <f aca="true" t="shared" si="6" ref="E42:E50">E41+G41</f>
        <v>228</v>
      </c>
      <c r="F42" s="37" t="str">
        <f t="shared" si="5"/>
        <v>000000e4</v>
      </c>
      <c r="G42" s="38">
        <f t="shared" si="2"/>
        <v>4</v>
      </c>
      <c r="H42" s="81">
        <v>8</v>
      </c>
      <c r="I42" s="40" t="str">
        <f>Dump32(H42*1024)</f>
        <v>00 20 00 00</v>
      </c>
    </row>
    <row r="43" spans="2:9" ht="14.25">
      <c r="B43" s="33"/>
      <c r="C43" s="67" t="s">
        <v>43</v>
      </c>
      <c r="D43" s="68"/>
      <c r="E43" s="36">
        <f t="shared" si="6"/>
        <v>232</v>
      </c>
      <c r="F43" s="37" t="str">
        <f t="shared" si="5"/>
        <v>000000e8</v>
      </c>
      <c r="G43" s="38">
        <f t="shared" si="2"/>
        <v>4</v>
      </c>
      <c r="H43" s="81">
        <v>1024</v>
      </c>
      <c r="I43" s="40" t="str">
        <f>Dump32(H43*1024)</f>
        <v>00 00 10 00</v>
      </c>
    </row>
    <row r="44" spans="2:9" ht="14.25">
      <c r="B44" s="33"/>
      <c r="C44" s="67" t="s">
        <v>44</v>
      </c>
      <c r="D44" s="68"/>
      <c r="E44" s="36">
        <f t="shared" si="6"/>
        <v>236</v>
      </c>
      <c r="F44" s="37" t="str">
        <f t="shared" si="5"/>
        <v>000000ec</v>
      </c>
      <c r="G44" s="38">
        <f t="shared" si="2"/>
        <v>4</v>
      </c>
      <c r="H44" s="81">
        <v>4</v>
      </c>
      <c r="I44" s="40" t="str">
        <f>Dump32(H44*1024)</f>
        <v>00 10 00 00</v>
      </c>
    </row>
    <row r="45" spans="2:9" ht="14.25">
      <c r="B45" s="33"/>
      <c r="C45" s="67" t="s">
        <v>45</v>
      </c>
      <c r="D45" s="68"/>
      <c r="E45" s="36">
        <f t="shared" si="6"/>
        <v>240</v>
      </c>
      <c r="F45" s="37" t="str">
        <f t="shared" si="5"/>
        <v>000000f0</v>
      </c>
      <c r="G45" s="38">
        <f t="shared" si="2"/>
        <v>4</v>
      </c>
      <c r="H45" s="39">
        <v>0</v>
      </c>
      <c r="I45" s="40" t="str">
        <f>Dump32(H45)</f>
        <v>00 00 00 00</v>
      </c>
    </row>
    <row r="46" spans="2:9" ht="15" thickBot="1">
      <c r="B46" s="47"/>
      <c r="C46" s="69" t="s">
        <v>46</v>
      </c>
      <c r="D46" s="70"/>
      <c r="E46" s="50">
        <f t="shared" si="6"/>
        <v>244</v>
      </c>
      <c r="F46" s="51" t="str">
        <f t="shared" si="5"/>
        <v>000000f4</v>
      </c>
      <c r="G46" s="52">
        <f t="shared" si="2"/>
        <v>4</v>
      </c>
      <c r="H46" s="53">
        <f>COUNTA(C47:C78)</f>
        <v>16</v>
      </c>
      <c r="I46" s="54" t="str">
        <f>Dump32(H46)</f>
        <v>10 00 00 00</v>
      </c>
    </row>
    <row r="47" spans="2:9" ht="14.25">
      <c r="B47" s="23" t="s">
        <v>47</v>
      </c>
      <c r="C47" s="64" t="s">
        <v>48</v>
      </c>
      <c r="D47" s="82" t="s">
        <v>49</v>
      </c>
      <c r="E47" s="83">
        <f t="shared" si="6"/>
        <v>248</v>
      </c>
      <c r="F47" s="84" t="str">
        <f t="shared" si="5"/>
        <v>000000f8</v>
      </c>
      <c r="G47" s="85">
        <v>4</v>
      </c>
      <c r="H47" s="86"/>
      <c r="I47" s="87" t="str">
        <f>DumpHex(H47)</f>
        <v>00 00 00 00</v>
      </c>
    </row>
    <row r="48" spans="2:9" ht="14.25">
      <c r="B48" s="33"/>
      <c r="C48" s="88"/>
      <c r="D48" s="89" t="s">
        <v>50</v>
      </c>
      <c r="E48" s="90">
        <f t="shared" si="6"/>
        <v>252</v>
      </c>
      <c r="F48" s="91" t="str">
        <f t="shared" si="5"/>
        <v>000000fc</v>
      </c>
      <c r="G48" s="92">
        <v>4</v>
      </c>
      <c r="H48" s="93"/>
      <c r="I48" s="94" t="str">
        <f>DumpHex(H48)</f>
        <v>00 00 00 00</v>
      </c>
    </row>
    <row r="49" spans="2:9" ht="14.25">
      <c r="B49" s="33"/>
      <c r="C49" s="88" t="s">
        <v>51</v>
      </c>
      <c r="D49" s="95" t="s">
        <v>49</v>
      </c>
      <c r="E49" s="96">
        <f t="shared" si="6"/>
        <v>256</v>
      </c>
      <c r="F49" s="97" t="str">
        <f t="shared" si="5"/>
        <v>00000100</v>
      </c>
      <c r="G49" s="98">
        <v>4</v>
      </c>
      <c r="H49" s="75" t="str">
        <f>H91</f>
        <v>00002000</v>
      </c>
      <c r="I49" s="99" t="str">
        <f>DumpHex(H49)</f>
        <v>00 20 00 00</v>
      </c>
    </row>
    <row r="50" spans="2:9" ht="14.25">
      <c r="B50" s="33"/>
      <c r="C50" s="100"/>
      <c r="D50" s="101" t="s">
        <v>50</v>
      </c>
      <c r="E50" s="102">
        <f t="shared" si="6"/>
        <v>260</v>
      </c>
      <c r="F50" s="103" t="str">
        <f t="shared" si="5"/>
        <v>00000104</v>
      </c>
      <c r="G50" s="104">
        <v>4</v>
      </c>
      <c r="H50" s="75">
        <f>H90</f>
        <v>106</v>
      </c>
      <c r="I50" s="105" t="str">
        <f>Dump32(H50)</f>
        <v>6a 00 00 00</v>
      </c>
    </row>
    <row r="51" spans="2:9" ht="14.25">
      <c r="B51" s="33"/>
      <c r="C51" s="68" t="s">
        <v>52</v>
      </c>
      <c r="D51" s="95" t="s">
        <v>49</v>
      </c>
      <c r="E51" s="96">
        <f>E50+G50</f>
        <v>264</v>
      </c>
      <c r="F51" s="97" t="str">
        <f t="shared" si="5"/>
        <v>00000108</v>
      </c>
      <c r="G51" s="98">
        <v>4</v>
      </c>
      <c r="H51" s="106"/>
      <c r="I51" s="99" t="str">
        <f aca="true" t="shared" si="7" ref="I51:I78">DumpHex(H51)</f>
        <v>00 00 00 00</v>
      </c>
    </row>
    <row r="52" spans="2:9" ht="14.25">
      <c r="B52" s="33"/>
      <c r="C52" s="68"/>
      <c r="D52" s="101" t="s">
        <v>50</v>
      </c>
      <c r="E52" s="102">
        <f>E51+G51</f>
        <v>268</v>
      </c>
      <c r="F52" s="103" t="str">
        <f t="shared" si="5"/>
        <v>0000010c</v>
      </c>
      <c r="G52" s="104">
        <v>4</v>
      </c>
      <c r="H52" s="93"/>
      <c r="I52" s="105" t="str">
        <f t="shared" si="7"/>
        <v>00 00 00 00</v>
      </c>
    </row>
    <row r="53" spans="2:9" ht="14.25">
      <c r="B53" s="33"/>
      <c r="C53" s="88" t="s">
        <v>53</v>
      </c>
      <c r="D53" s="95" t="s">
        <v>49</v>
      </c>
      <c r="E53" s="96">
        <f>E52+G52</f>
        <v>272</v>
      </c>
      <c r="F53" s="97" t="str">
        <f t="shared" si="5"/>
        <v>00000110</v>
      </c>
      <c r="G53" s="98">
        <v>4</v>
      </c>
      <c r="H53" s="106"/>
      <c r="I53" s="99" t="str">
        <f t="shared" si="7"/>
        <v>00 00 00 00</v>
      </c>
    </row>
    <row r="54" spans="2:9" ht="14.25">
      <c r="B54" s="33"/>
      <c r="C54" s="100"/>
      <c r="D54" s="101" t="s">
        <v>50</v>
      </c>
      <c r="E54" s="102">
        <f>E53+G53</f>
        <v>276</v>
      </c>
      <c r="F54" s="103" t="str">
        <f t="shared" si="5"/>
        <v>00000114</v>
      </c>
      <c r="G54" s="104">
        <v>4</v>
      </c>
      <c r="H54" s="93"/>
      <c r="I54" s="105" t="str">
        <f t="shared" si="7"/>
        <v>00 00 00 00</v>
      </c>
    </row>
    <row r="55" spans="2:9" ht="14.25">
      <c r="B55" s="33"/>
      <c r="C55" s="88" t="s">
        <v>54</v>
      </c>
      <c r="D55" s="95" t="s">
        <v>49</v>
      </c>
      <c r="E55" s="96">
        <f aca="true" t="shared" si="8" ref="E55:E62">E54+G54</f>
        <v>280</v>
      </c>
      <c r="F55" s="97" t="str">
        <f t="shared" si="5"/>
        <v>00000118</v>
      </c>
      <c r="G55" s="98">
        <v>4</v>
      </c>
      <c r="H55" s="106"/>
      <c r="I55" s="99" t="str">
        <f t="shared" si="7"/>
        <v>00 00 00 00</v>
      </c>
    </row>
    <row r="56" spans="2:9" ht="14.25">
      <c r="B56" s="33"/>
      <c r="C56" s="100"/>
      <c r="D56" s="101" t="s">
        <v>50</v>
      </c>
      <c r="E56" s="102">
        <f t="shared" si="8"/>
        <v>284</v>
      </c>
      <c r="F56" s="103" t="str">
        <f t="shared" si="5"/>
        <v>0000011c</v>
      </c>
      <c r="G56" s="104">
        <v>4</v>
      </c>
      <c r="H56" s="93"/>
      <c r="I56" s="105" t="str">
        <f t="shared" si="7"/>
        <v>00 00 00 00</v>
      </c>
    </row>
    <row r="57" spans="2:9" ht="14.25">
      <c r="B57" s="33"/>
      <c r="C57" s="88" t="s">
        <v>55</v>
      </c>
      <c r="D57" s="95" t="s">
        <v>49</v>
      </c>
      <c r="E57" s="96">
        <f t="shared" si="8"/>
        <v>288</v>
      </c>
      <c r="F57" s="97" t="str">
        <f t="shared" si="5"/>
        <v>00000120</v>
      </c>
      <c r="G57" s="98">
        <v>4</v>
      </c>
      <c r="H57" s="106"/>
      <c r="I57" s="99" t="str">
        <f t="shared" si="7"/>
        <v>00 00 00 00</v>
      </c>
    </row>
    <row r="58" spans="2:9" ht="14.25">
      <c r="B58" s="33"/>
      <c r="C58" s="100"/>
      <c r="D58" s="101" t="s">
        <v>50</v>
      </c>
      <c r="E58" s="102">
        <f t="shared" si="8"/>
        <v>292</v>
      </c>
      <c r="F58" s="103" t="str">
        <f t="shared" si="5"/>
        <v>00000124</v>
      </c>
      <c r="G58" s="104">
        <v>4</v>
      </c>
      <c r="H58" s="93"/>
      <c r="I58" s="105" t="str">
        <f t="shared" si="7"/>
        <v>00 00 00 00</v>
      </c>
    </row>
    <row r="59" spans="2:9" ht="14.25">
      <c r="B59" s="33"/>
      <c r="C59" s="88" t="s">
        <v>56</v>
      </c>
      <c r="D59" s="95" t="s">
        <v>49</v>
      </c>
      <c r="E59" s="96">
        <f t="shared" si="8"/>
        <v>296</v>
      </c>
      <c r="F59" s="97" t="str">
        <f t="shared" si="5"/>
        <v>00000128</v>
      </c>
      <c r="G59" s="98">
        <v>4</v>
      </c>
      <c r="H59" s="106"/>
      <c r="I59" s="99" t="str">
        <f t="shared" si="7"/>
        <v>00 00 00 00</v>
      </c>
    </row>
    <row r="60" spans="2:9" ht="14.25">
      <c r="B60" s="33"/>
      <c r="C60" s="100"/>
      <c r="D60" s="101" t="s">
        <v>50</v>
      </c>
      <c r="E60" s="102">
        <f t="shared" si="8"/>
        <v>300</v>
      </c>
      <c r="F60" s="103" t="str">
        <f t="shared" si="5"/>
        <v>0000012c</v>
      </c>
      <c r="G60" s="104">
        <v>4</v>
      </c>
      <c r="H60" s="93"/>
      <c r="I60" s="105" t="str">
        <f t="shared" si="7"/>
        <v>00 00 00 00</v>
      </c>
    </row>
    <row r="61" spans="2:9" ht="14.25">
      <c r="B61" s="33"/>
      <c r="C61" s="88" t="s">
        <v>57</v>
      </c>
      <c r="D61" s="95" t="s">
        <v>49</v>
      </c>
      <c r="E61" s="96">
        <f t="shared" si="8"/>
        <v>304</v>
      </c>
      <c r="F61" s="97" t="str">
        <f t="shared" si="5"/>
        <v>00000130</v>
      </c>
      <c r="G61" s="98">
        <v>4</v>
      </c>
      <c r="H61" s="106"/>
      <c r="I61" s="99" t="str">
        <f t="shared" si="7"/>
        <v>00 00 00 00</v>
      </c>
    </row>
    <row r="62" spans="2:9" ht="14.25">
      <c r="B62" s="33"/>
      <c r="C62" s="100"/>
      <c r="D62" s="101" t="s">
        <v>50</v>
      </c>
      <c r="E62" s="102">
        <f t="shared" si="8"/>
        <v>308</v>
      </c>
      <c r="F62" s="103" t="str">
        <f t="shared" si="5"/>
        <v>00000134</v>
      </c>
      <c r="G62" s="104">
        <v>4</v>
      </c>
      <c r="H62" s="93"/>
      <c r="I62" s="105" t="str">
        <f t="shared" si="7"/>
        <v>00 00 00 00</v>
      </c>
    </row>
    <row r="63" spans="2:9" ht="13.5" customHeight="1">
      <c r="B63" s="33"/>
      <c r="C63" s="88" t="s">
        <v>58</v>
      </c>
      <c r="D63" s="95" t="s">
        <v>49</v>
      </c>
      <c r="E63" s="96">
        <f aca="true" t="shared" si="9" ref="E63:E79">E62+G62</f>
        <v>312</v>
      </c>
      <c r="F63" s="97" t="str">
        <f t="shared" si="5"/>
        <v>00000138</v>
      </c>
      <c r="G63" s="98">
        <v>4</v>
      </c>
      <c r="H63" s="106"/>
      <c r="I63" s="99" t="str">
        <f t="shared" si="7"/>
        <v>00 00 00 00</v>
      </c>
    </row>
    <row r="64" spans="2:9" ht="14.25">
      <c r="B64" s="33"/>
      <c r="C64" s="100"/>
      <c r="D64" s="101" t="s">
        <v>50</v>
      </c>
      <c r="E64" s="102">
        <f t="shared" si="9"/>
        <v>316</v>
      </c>
      <c r="F64" s="103" t="str">
        <f t="shared" si="5"/>
        <v>0000013c</v>
      </c>
      <c r="G64" s="104">
        <v>4</v>
      </c>
      <c r="H64" s="93"/>
      <c r="I64" s="105" t="str">
        <f t="shared" si="7"/>
        <v>00 00 00 00</v>
      </c>
    </row>
    <row r="65" spans="2:9" ht="13.5" customHeight="1">
      <c r="B65" s="33"/>
      <c r="C65" s="46" t="s">
        <v>59</v>
      </c>
      <c r="D65" s="95" t="s">
        <v>49</v>
      </c>
      <c r="E65" s="96">
        <f t="shared" si="9"/>
        <v>320</v>
      </c>
      <c r="F65" s="97" t="str">
        <f t="shared" si="5"/>
        <v>00000140</v>
      </c>
      <c r="G65" s="98">
        <v>4</v>
      </c>
      <c r="H65" s="106"/>
      <c r="I65" s="99" t="str">
        <f t="shared" si="7"/>
        <v>00 00 00 00</v>
      </c>
    </row>
    <row r="66" spans="2:9" ht="14.25">
      <c r="B66" s="33"/>
      <c r="C66" s="42"/>
      <c r="D66" s="101" t="s">
        <v>50</v>
      </c>
      <c r="E66" s="102">
        <f t="shared" si="9"/>
        <v>324</v>
      </c>
      <c r="F66" s="103" t="str">
        <f t="shared" si="5"/>
        <v>00000144</v>
      </c>
      <c r="G66" s="104">
        <v>4</v>
      </c>
      <c r="H66" s="93"/>
      <c r="I66" s="105" t="str">
        <f t="shared" si="7"/>
        <v>00 00 00 00</v>
      </c>
    </row>
    <row r="67" spans="2:9" ht="27">
      <c r="B67" s="33"/>
      <c r="C67" s="46" t="s">
        <v>60</v>
      </c>
      <c r="D67" s="95" t="s">
        <v>49</v>
      </c>
      <c r="E67" s="96">
        <f t="shared" si="9"/>
        <v>328</v>
      </c>
      <c r="F67" s="97" t="str">
        <f t="shared" si="5"/>
        <v>00000148</v>
      </c>
      <c r="G67" s="98">
        <v>4</v>
      </c>
      <c r="H67" s="106"/>
      <c r="I67" s="99" t="str">
        <f t="shared" si="7"/>
        <v>00 00 00 00</v>
      </c>
    </row>
    <row r="68" spans="2:9" ht="14.25">
      <c r="B68" s="33"/>
      <c r="C68" s="42"/>
      <c r="D68" s="101" t="s">
        <v>50</v>
      </c>
      <c r="E68" s="102">
        <f t="shared" si="9"/>
        <v>332</v>
      </c>
      <c r="F68" s="103" t="str">
        <f aca="true" t="shared" si="10" ref="F68:F99">Hex32(E68)</f>
        <v>0000014c</v>
      </c>
      <c r="G68" s="104">
        <v>4</v>
      </c>
      <c r="H68" s="93"/>
      <c r="I68" s="105" t="str">
        <f t="shared" si="7"/>
        <v>00 00 00 00</v>
      </c>
    </row>
    <row r="69" spans="2:9" ht="14.25">
      <c r="B69" s="33"/>
      <c r="C69" s="88" t="s">
        <v>61</v>
      </c>
      <c r="D69" s="95" t="s">
        <v>49</v>
      </c>
      <c r="E69" s="96">
        <f t="shared" si="9"/>
        <v>336</v>
      </c>
      <c r="F69" s="97" t="str">
        <f t="shared" si="10"/>
        <v>00000150</v>
      </c>
      <c r="G69" s="98">
        <v>4</v>
      </c>
      <c r="H69" s="106"/>
      <c r="I69" s="99" t="str">
        <f t="shared" si="7"/>
        <v>00 00 00 00</v>
      </c>
    </row>
    <row r="70" spans="2:9" ht="14.25">
      <c r="B70" s="33"/>
      <c r="C70" s="100"/>
      <c r="D70" s="101" t="s">
        <v>50</v>
      </c>
      <c r="E70" s="102">
        <f t="shared" si="9"/>
        <v>340</v>
      </c>
      <c r="F70" s="103" t="str">
        <f t="shared" si="10"/>
        <v>00000154</v>
      </c>
      <c r="G70" s="104">
        <v>4</v>
      </c>
      <c r="H70" s="93"/>
      <c r="I70" s="105" t="str">
        <f t="shared" si="7"/>
        <v>00 00 00 00</v>
      </c>
    </row>
    <row r="71" spans="2:9" ht="14.25">
      <c r="B71" s="33"/>
      <c r="C71" s="88" t="s">
        <v>62</v>
      </c>
      <c r="D71" s="95" t="s">
        <v>49</v>
      </c>
      <c r="E71" s="96">
        <f t="shared" si="9"/>
        <v>344</v>
      </c>
      <c r="F71" s="97" t="str">
        <f t="shared" si="10"/>
        <v>00000158</v>
      </c>
      <c r="G71" s="98">
        <v>4</v>
      </c>
      <c r="H71" s="106"/>
      <c r="I71" s="99" t="str">
        <f t="shared" si="7"/>
        <v>00 00 00 00</v>
      </c>
    </row>
    <row r="72" spans="2:9" ht="14.25">
      <c r="B72" s="33"/>
      <c r="C72" s="100"/>
      <c r="D72" s="101" t="s">
        <v>50</v>
      </c>
      <c r="E72" s="102">
        <f t="shared" si="9"/>
        <v>348</v>
      </c>
      <c r="F72" s="103" t="str">
        <f t="shared" si="10"/>
        <v>0000015c</v>
      </c>
      <c r="G72" s="104">
        <v>4</v>
      </c>
      <c r="H72" s="93"/>
      <c r="I72" s="105" t="str">
        <f t="shared" si="7"/>
        <v>00 00 00 00</v>
      </c>
    </row>
    <row r="73" spans="2:9" ht="14.25">
      <c r="B73" s="33"/>
      <c r="C73" s="88" t="s">
        <v>63</v>
      </c>
      <c r="D73" s="95" t="s">
        <v>49</v>
      </c>
      <c r="E73" s="96">
        <f t="shared" si="9"/>
        <v>352</v>
      </c>
      <c r="F73" s="97" t="str">
        <f t="shared" si="10"/>
        <v>00000160</v>
      </c>
      <c r="G73" s="98">
        <v>4</v>
      </c>
      <c r="H73" s="106"/>
      <c r="I73" s="99" t="str">
        <f t="shared" si="7"/>
        <v>00 00 00 00</v>
      </c>
    </row>
    <row r="74" spans="2:9" ht="14.25">
      <c r="B74" s="33"/>
      <c r="C74" s="100"/>
      <c r="D74" s="101" t="s">
        <v>50</v>
      </c>
      <c r="E74" s="102">
        <f t="shared" si="9"/>
        <v>356</v>
      </c>
      <c r="F74" s="103" t="str">
        <f t="shared" si="10"/>
        <v>00000164</v>
      </c>
      <c r="G74" s="104">
        <v>4</v>
      </c>
      <c r="H74" s="93"/>
      <c r="I74" s="105" t="str">
        <f t="shared" si="7"/>
        <v>00 00 00 00</v>
      </c>
    </row>
    <row r="75" spans="2:9" ht="14.25">
      <c r="B75" s="33"/>
      <c r="C75" s="68" t="s">
        <v>34</v>
      </c>
      <c r="D75" s="95" t="s">
        <v>64</v>
      </c>
      <c r="E75" s="96">
        <f t="shared" si="9"/>
        <v>360</v>
      </c>
      <c r="F75" s="97" t="str">
        <f t="shared" si="10"/>
        <v>00000168</v>
      </c>
      <c r="G75" s="98">
        <v>4</v>
      </c>
      <c r="H75" s="106"/>
      <c r="I75" s="99" t="str">
        <f t="shared" si="7"/>
        <v>00 00 00 00</v>
      </c>
    </row>
    <row r="76" spans="2:9" ht="14.25">
      <c r="B76" s="33"/>
      <c r="C76" s="68"/>
      <c r="D76" s="101" t="s">
        <v>65</v>
      </c>
      <c r="E76" s="102">
        <f t="shared" si="9"/>
        <v>364</v>
      </c>
      <c r="F76" s="103" t="str">
        <f t="shared" si="10"/>
        <v>0000016c</v>
      </c>
      <c r="G76" s="104">
        <v>4</v>
      </c>
      <c r="H76" s="93"/>
      <c r="I76" s="105" t="str">
        <f t="shared" si="7"/>
        <v>00 00 00 00</v>
      </c>
    </row>
    <row r="77" spans="2:9" ht="14.25">
      <c r="B77" s="33"/>
      <c r="C77" s="68" t="s">
        <v>34</v>
      </c>
      <c r="D77" s="95" t="s">
        <v>64</v>
      </c>
      <c r="E77" s="96">
        <f>E76+G76</f>
        <v>368</v>
      </c>
      <c r="F77" s="97" t="str">
        <f t="shared" si="10"/>
        <v>00000170</v>
      </c>
      <c r="G77" s="98">
        <v>4</v>
      </c>
      <c r="H77" s="106"/>
      <c r="I77" s="99" t="str">
        <f t="shared" si="7"/>
        <v>00 00 00 00</v>
      </c>
    </row>
    <row r="78" spans="2:9" ht="15" thickBot="1">
      <c r="B78" s="47"/>
      <c r="C78" s="70"/>
      <c r="D78" s="107" t="s">
        <v>65</v>
      </c>
      <c r="E78" s="108">
        <f>E77+G77</f>
        <v>372</v>
      </c>
      <c r="F78" s="109" t="str">
        <f t="shared" si="10"/>
        <v>00000174</v>
      </c>
      <c r="G78" s="110">
        <v>4</v>
      </c>
      <c r="H78" s="111"/>
      <c r="I78" s="112" t="str">
        <f t="shared" si="7"/>
        <v>00 00 00 00</v>
      </c>
    </row>
    <row r="79" spans="2:9" ht="14.25">
      <c r="B79" s="23" t="s">
        <v>66</v>
      </c>
      <c r="C79" s="63" t="s">
        <v>67</v>
      </c>
      <c r="D79" s="64"/>
      <c r="E79" s="26">
        <f t="shared" si="9"/>
        <v>376</v>
      </c>
      <c r="F79" s="27" t="str">
        <f t="shared" si="10"/>
        <v>00000178</v>
      </c>
      <c r="G79" s="28">
        <f aca="true" t="shared" si="11" ref="G79:G109">INT((LEN(I79)+1)/3)</f>
        <v>8</v>
      </c>
      <c r="H79" s="113" t="s">
        <v>68</v>
      </c>
      <c r="I79" s="30" t="str">
        <f>DumpString(H79,8)</f>
        <v>2e 74 65 78 74 00 00 00</v>
      </c>
    </row>
    <row r="80" spans="2:9" ht="14.25">
      <c r="B80" s="33"/>
      <c r="C80" s="67" t="s">
        <v>69</v>
      </c>
      <c r="D80" s="68"/>
      <c r="E80" s="36">
        <f aca="true" t="shared" si="12" ref="E80:E90">E79+G79</f>
        <v>384</v>
      </c>
      <c r="F80" s="37" t="str">
        <f t="shared" si="10"/>
        <v>00000180</v>
      </c>
      <c r="G80" s="38">
        <f t="shared" si="11"/>
        <v>4</v>
      </c>
      <c r="H80" s="73">
        <f>H23</f>
        <v>176</v>
      </c>
      <c r="I80" s="74" t="str">
        <f>Dump32(H80)</f>
        <v>b0 00 00 00</v>
      </c>
    </row>
    <row r="81" spans="2:9" ht="14.25">
      <c r="B81" s="33"/>
      <c r="C81" s="67" t="s">
        <v>70</v>
      </c>
      <c r="D81" s="68"/>
      <c r="E81" s="36">
        <f t="shared" si="12"/>
        <v>388</v>
      </c>
      <c r="F81" s="37" t="str">
        <f t="shared" si="10"/>
        <v>00000184</v>
      </c>
      <c r="G81" s="38">
        <f t="shared" si="11"/>
        <v>4</v>
      </c>
      <c r="H81" s="75" t="s">
        <v>21</v>
      </c>
      <c r="I81" s="40" t="str">
        <f>DumpHex(H81)</f>
        <v>00 10 00 00</v>
      </c>
    </row>
    <row r="82" spans="2:9" ht="14.25">
      <c r="B82" s="33"/>
      <c r="C82" s="67" t="s">
        <v>71</v>
      </c>
      <c r="D82" s="68"/>
      <c r="E82" s="36">
        <f t="shared" si="12"/>
        <v>392</v>
      </c>
      <c r="F82" s="37" t="str">
        <f t="shared" si="10"/>
        <v>00000188</v>
      </c>
      <c r="G82" s="38">
        <f t="shared" si="11"/>
        <v>4</v>
      </c>
      <c r="H82" s="73">
        <f>INT((H80+H$31-1)/H$31)*H$31</f>
        <v>512</v>
      </c>
      <c r="I82" s="74" t="str">
        <f>Dump32(H82)</f>
        <v>00 02 00 00</v>
      </c>
    </row>
    <row r="83" spans="2:9" ht="14.25">
      <c r="B83" s="33"/>
      <c r="C83" s="67" t="s">
        <v>72</v>
      </c>
      <c r="D83" s="68"/>
      <c r="E83" s="36">
        <f t="shared" si="12"/>
        <v>396</v>
      </c>
      <c r="F83" s="37" t="str">
        <f t="shared" si="10"/>
        <v>0000018c</v>
      </c>
      <c r="G83" s="38">
        <v>4</v>
      </c>
      <c r="H83" s="78" t="str">
        <f>Hex32(ValHex(H103)+H102)</f>
        <v>00000600</v>
      </c>
      <c r="I83" s="40" t="str">
        <f>DumpHex(H83)</f>
        <v>00 06 00 00</v>
      </c>
    </row>
    <row r="84" spans="2:9" ht="14.25">
      <c r="B84" s="33"/>
      <c r="C84" s="67" t="s">
        <v>73</v>
      </c>
      <c r="D84" s="68"/>
      <c r="E84" s="36">
        <f t="shared" si="12"/>
        <v>400</v>
      </c>
      <c r="F84" s="37" t="str">
        <f t="shared" si="10"/>
        <v>00000190</v>
      </c>
      <c r="G84" s="38">
        <f t="shared" si="11"/>
        <v>4</v>
      </c>
      <c r="H84" s="39"/>
      <c r="I84" s="40" t="str">
        <f>DumpHex(H84)</f>
        <v>00 00 00 00</v>
      </c>
    </row>
    <row r="85" spans="2:9" ht="14.25">
      <c r="B85" s="33"/>
      <c r="C85" s="67" t="s">
        <v>74</v>
      </c>
      <c r="D85" s="68"/>
      <c r="E85" s="36">
        <f t="shared" si="12"/>
        <v>404</v>
      </c>
      <c r="F85" s="37" t="str">
        <f t="shared" si="10"/>
        <v>00000194</v>
      </c>
      <c r="G85" s="38">
        <f t="shared" si="11"/>
        <v>4</v>
      </c>
      <c r="H85" s="39"/>
      <c r="I85" s="40" t="str">
        <f>DumpHex(H85)</f>
        <v>00 00 00 00</v>
      </c>
    </row>
    <row r="86" spans="2:9" ht="14.25">
      <c r="B86" s="33"/>
      <c r="C86" s="67" t="s">
        <v>75</v>
      </c>
      <c r="D86" s="68"/>
      <c r="E86" s="36">
        <f t="shared" si="12"/>
        <v>408</v>
      </c>
      <c r="F86" s="37" t="str">
        <f t="shared" si="10"/>
        <v>00000198</v>
      </c>
      <c r="G86" s="38">
        <f t="shared" si="11"/>
        <v>2</v>
      </c>
      <c r="H86" s="39"/>
      <c r="I86" s="40" t="str">
        <f>Dump16(H86)</f>
        <v>00 00</v>
      </c>
    </row>
    <row r="87" spans="2:9" ht="14.25">
      <c r="B87" s="33"/>
      <c r="C87" s="67" t="s">
        <v>76</v>
      </c>
      <c r="D87" s="68"/>
      <c r="E87" s="36">
        <f t="shared" si="12"/>
        <v>410</v>
      </c>
      <c r="F87" s="37" t="str">
        <f t="shared" si="10"/>
        <v>0000019a</v>
      </c>
      <c r="G87" s="38">
        <f t="shared" si="11"/>
        <v>2</v>
      </c>
      <c r="H87" s="39"/>
      <c r="I87" s="40" t="str">
        <f>Dump16(H87)</f>
        <v>00 00</v>
      </c>
    </row>
    <row r="88" spans="2:9" ht="15" thickBot="1">
      <c r="B88" s="47"/>
      <c r="C88" s="69" t="s">
        <v>77</v>
      </c>
      <c r="D88" s="70"/>
      <c r="E88" s="50">
        <f t="shared" si="12"/>
        <v>412</v>
      </c>
      <c r="F88" s="51" t="str">
        <f t="shared" si="10"/>
        <v>0000019c</v>
      </c>
      <c r="G88" s="52">
        <f t="shared" si="11"/>
        <v>4</v>
      </c>
      <c r="H88" s="71" t="s">
        <v>154</v>
      </c>
      <c r="I88" s="54" t="str">
        <f>DumpHex(H88)</f>
        <v>20 00 00 60</v>
      </c>
    </row>
    <row r="89" spans="2:9" ht="14.25">
      <c r="B89" s="23" t="s">
        <v>155</v>
      </c>
      <c r="C89" s="63" t="s">
        <v>156</v>
      </c>
      <c r="D89" s="64"/>
      <c r="E89" s="26">
        <f t="shared" si="12"/>
        <v>416</v>
      </c>
      <c r="F89" s="27" t="str">
        <f t="shared" si="10"/>
        <v>000001a0</v>
      </c>
      <c r="G89" s="28">
        <f t="shared" si="11"/>
        <v>8</v>
      </c>
      <c r="H89" s="113" t="s">
        <v>157</v>
      </c>
      <c r="I89" s="30" t="str">
        <f>DumpString(H89,8)</f>
        <v>2e 69 64 61 74 61 00 00</v>
      </c>
    </row>
    <row r="90" spans="2:9" ht="14.25">
      <c r="B90" s="33"/>
      <c r="C90" s="67" t="s">
        <v>158</v>
      </c>
      <c r="D90" s="68"/>
      <c r="E90" s="36">
        <f t="shared" si="12"/>
        <v>424</v>
      </c>
      <c r="F90" s="37" t="str">
        <f t="shared" si="10"/>
        <v>000001a8</v>
      </c>
      <c r="G90" s="38">
        <f t="shared" si="11"/>
        <v>4</v>
      </c>
      <c r="H90" s="78">
        <f>SUM(G110:G130)</f>
        <v>106</v>
      </c>
      <c r="I90" s="40" t="str">
        <f>Dump32(H90)</f>
        <v>6a 00 00 00</v>
      </c>
    </row>
    <row r="91" spans="2:9" ht="14.25">
      <c r="B91" s="33"/>
      <c r="C91" s="67" t="s">
        <v>70</v>
      </c>
      <c r="D91" s="68"/>
      <c r="E91" s="36">
        <f aca="true" t="shared" si="13" ref="E91:E99">E90+G90</f>
        <v>428</v>
      </c>
      <c r="F91" s="37" t="str">
        <f t="shared" si="10"/>
        <v>000001ac</v>
      </c>
      <c r="G91" s="38">
        <f t="shared" si="11"/>
        <v>4</v>
      </c>
      <c r="H91" s="75" t="s">
        <v>78</v>
      </c>
      <c r="I91" s="40" t="str">
        <f>DumpHex(H91)</f>
        <v>00 20 00 00</v>
      </c>
    </row>
    <row r="92" spans="2:9" ht="14.25">
      <c r="B92" s="33"/>
      <c r="C92" s="67" t="s">
        <v>71</v>
      </c>
      <c r="D92" s="68"/>
      <c r="E92" s="36">
        <f t="shared" si="13"/>
        <v>432</v>
      </c>
      <c r="F92" s="37" t="str">
        <f t="shared" si="10"/>
        <v>000001b0</v>
      </c>
      <c r="G92" s="38">
        <f t="shared" si="11"/>
        <v>4</v>
      </c>
      <c r="H92" s="114">
        <f>INT((H90+H$31-1)/H$31)*H$31</f>
        <v>512</v>
      </c>
      <c r="I92" s="40" t="str">
        <f>Dump32(H92)</f>
        <v>00 02 00 00</v>
      </c>
    </row>
    <row r="93" spans="2:9" ht="14.25">
      <c r="B93" s="33"/>
      <c r="C93" s="67" t="s">
        <v>72</v>
      </c>
      <c r="D93" s="68"/>
      <c r="E93" s="36">
        <f t="shared" si="13"/>
        <v>436</v>
      </c>
      <c r="F93" s="37" t="str">
        <f t="shared" si="10"/>
        <v>000001b4</v>
      </c>
      <c r="G93" s="38">
        <v>4</v>
      </c>
      <c r="H93" s="75" t="str">
        <f>H37</f>
        <v>00000200</v>
      </c>
      <c r="I93" s="40" t="str">
        <f>DumpHex(H93)</f>
        <v>00 02 00 00</v>
      </c>
    </row>
    <row r="94" spans="2:9" ht="14.25">
      <c r="B94" s="33"/>
      <c r="C94" s="67" t="s">
        <v>73</v>
      </c>
      <c r="D94" s="68"/>
      <c r="E94" s="36">
        <f t="shared" si="13"/>
        <v>440</v>
      </c>
      <c r="F94" s="37" t="str">
        <f t="shared" si="10"/>
        <v>000001b8</v>
      </c>
      <c r="G94" s="38">
        <f t="shared" si="11"/>
        <v>4</v>
      </c>
      <c r="H94" s="39"/>
      <c r="I94" s="40" t="str">
        <f>DumpHex(H94)</f>
        <v>00 00 00 00</v>
      </c>
    </row>
    <row r="95" spans="2:9" ht="14.25">
      <c r="B95" s="33"/>
      <c r="C95" s="67" t="s">
        <v>74</v>
      </c>
      <c r="D95" s="68"/>
      <c r="E95" s="36">
        <f t="shared" si="13"/>
        <v>444</v>
      </c>
      <c r="F95" s="37" t="str">
        <f t="shared" si="10"/>
        <v>000001bc</v>
      </c>
      <c r="G95" s="38">
        <f t="shared" si="11"/>
        <v>4</v>
      </c>
      <c r="H95" s="39"/>
      <c r="I95" s="40" t="str">
        <f>DumpHex(H95)</f>
        <v>00 00 00 00</v>
      </c>
    </row>
    <row r="96" spans="2:9" ht="14.25">
      <c r="B96" s="33"/>
      <c r="C96" s="67" t="s">
        <v>75</v>
      </c>
      <c r="D96" s="68"/>
      <c r="E96" s="36">
        <f t="shared" si="13"/>
        <v>448</v>
      </c>
      <c r="F96" s="37" t="str">
        <f t="shared" si="10"/>
        <v>000001c0</v>
      </c>
      <c r="G96" s="38">
        <f t="shared" si="11"/>
        <v>2</v>
      </c>
      <c r="H96" s="39"/>
      <c r="I96" s="40" t="str">
        <f>Dump16(H96)</f>
        <v>00 00</v>
      </c>
    </row>
    <row r="97" spans="2:9" ht="14.25">
      <c r="B97" s="33"/>
      <c r="C97" s="67" t="s">
        <v>76</v>
      </c>
      <c r="D97" s="68"/>
      <c r="E97" s="36">
        <f t="shared" si="13"/>
        <v>450</v>
      </c>
      <c r="F97" s="37" t="str">
        <f t="shared" si="10"/>
        <v>000001c2</v>
      </c>
      <c r="G97" s="38">
        <f t="shared" si="11"/>
        <v>2</v>
      </c>
      <c r="H97" s="39"/>
      <c r="I97" s="40" t="str">
        <f>Dump16(H97)</f>
        <v>00 00</v>
      </c>
    </row>
    <row r="98" spans="2:9" ht="15" thickBot="1">
      <c r="B98" s="47"/>
      <c r="C98" s="69" t="s">
        <v>77</v>
      </c>
      <c r="D98" s="70"/>
      <c r="E98" s="50">
        <f t="shared" si="13"/>
        <v>452</v>
      </c>
      <c r="F98" s="51" t="str">
        <f t="shared" si="10"/>
        <v>000001c4</v>
      </c>
      <c r="G98" s="52">
        <f t="shared" si="11"/>
        <v>4</v>
      </c>
      <c r="H98" s="71" t="s">
        <v>159</v>
      </c>
      <c r="I98" s="54" t="str">
        <f>DumpHex(H98)</f>
        <v>40 00 00 c0</v>
      </c>
    </row>
    <row r="99" spans="2:9" ht="14.25">
      <c r="B99" s="23" t="s">
        <v>155</v>
      </c>
      <c r="C99" s="63" t="s">
        <v>156</v>
      </c>
      <c r="D99" s="64"/>
      <c r="E99" s="26">
        <f t="shared" si="13"/>
        <v>456</v>
      </c>
      <c r="F99" s="27" t="str">
        <f t="shared" si="10"/>
        <v>000001c8</v>
      </c>
      <c r="G99" s="28">
        <f t="shared" si="11"/>
        <v>8</v>
      </c>
      <c r="H99" s="113" t="s">
        <v>160</v>
      </c>
      <c r="I99" s="30" t="str">
        <f>DumpString(H99,8)</f>
        <v>2e 64 61 74 61 00 00 00</v>
      </c>
    </row>
    <row r="100" spans="2:9" ht="14.25">
      <c r="B100" s="33"/>
      <c r="C100" s="67" t="s">
        <v>158</v>
      </c>
      <c r="D100" s="68"/>
      <c r="E100" s="36">
        <f>E99+G99</f>
        <v>464</v>
      </c>
      <c r="F100" s="37" t="str">
        <f aca="true" t="shared" si="14" ref="F100:F130">Hex32(E100)</f>
        <v>000001d0</v>
      </c>
      <c r="G100" s="38">
        <f t="shared" si="11"/>
        <v>4</v>
      </c>
      <c r="H100" s="78" t="str">
        <f>H24</f>
        <v>512</v>
      </c>
      <c r="I100" s="40" t="str">
        <f>Dump32(H100)</f>
        <v>00 02 00 00</v>
      </c>
    </row>
    <row r="101" spans="2:9" ht="14.25">
      <c r="B101" s="33"/>
      <c r="C101" s="67" t="s">
        <v>70</v>
      </c>
      <c r="D101" s="68"/>
      <c r="E101" s="36">
        <f aca="true" t="shared" si="15" ref="E101:E108">E100+G100</f>
        <v>468</v>
      </c>
      <c r="F101" s="37" t="str">
        <f t="shared" si="14"/>
        <v>000001d4</v>
      </c>
      <c r="G101" s="38">
        <f t="shared" si="11"/>
        <v>4</v>
      </c>
      <c r="H101" s="75" t="s">
        <v>23</v>
      </c>
      <c r="I101" s="40" t="str">
        <f>DumpHex(H101)</f>
        <v>00 30 00 00</v>
      </c>
    </row>
    <row r="102" spans="2:9" ht="14.25">
      <c r="B102" s="33"/>
      <c r="C102" s="67" t="s">
        <v>71</v>
      </c>
      <c r="D102" s="68"/>
      <c r="E102" s="36">
        <f t="shared" si="15"/>
        <v>472</v>
      </c>
      <c r="F102" s="37" t="str">
        <f t="shared" si="14"/>
        <v>000001d8</v>
      </c>
      <c r="G102" s="38">
        <f t="shared" si="11"/>
        <v>4</v>
      </c>
      <c r="H102" s="114">
        <f>INT((H100+H$31-1)/H$31)*H$31</f>
        <v>512</v>
      </c>
      <c r="I102" s="40" t="str">
        <f>Dump32(H102)</f>
        <v>00 02 00 00</v>
      </c>
    </row>
    <row r="103" spans="2:9" ht="14.25">
      <c r="B103" s="33"/>
      <c r="C103" s="67" t="s">
        <v>72</v>
      </c>
      <c r="D103" s="68"/>
      <c r="E103" s="36">
        <f t="shared" si="15"/>
        <v>476</v>
      </c>
      <c r="F103" s="37" t="str">
        <f t="shared" si="14"/>
        <v>000001dc</v>
      </c>
      <c r="G103" s="38">
        <v>4</v>
      </c>
      <c r="H103" s="78" t="str">
        <f>Hex32(ValHex(H93)+H92)</f>
        <v>00000400</v>
      </c>
      <c r="I103" s="40" t="str">
        <f>DumpHex(H103)</f>
        <v>00 04 00 00</v>
      </c>
    </row>
    <row r="104" spans="2:9" ht="14.25">
      <c r="B104" s="33"/>
      <c r="C104" s="67" t="s">
        <v>73</v>
      </c>
      <c r="D104" s="68"/>
      <c r="E104" s="36">
        <f t="shared" si="15"/>
        <v>480</v>
      </c>
      <c r="F104" s="37" t="str">
        <f t="shared" si="14"/>
        <v>000001e0</v>
      </c>
      <c r="G104" s="38">
        <f t="shared" si="11"/>
        <v>4</v>
      </c>
      <c r="H104" s="39"/>
      <c r="I104" s="40" t="str">
        <f>DumpHex(H104)</f>
        <v>00 00 00 00</v>
      </c>
    </row>
    <row r="105" spans="2:9" ht="14.25">
      <c r="B105" s="33"/>
      <c r="C105" s="67" t="s">
        <v>74</v>
      </c>
      <c r="D105" s="68"/>
      <c r="E105" s="36">
        <f t="shared" si="15"/>
        <v>484</v>
      </c>
      <c r="F105" s="37" t="str">
        <f t="shared" si="14"/>
        <v>000001e4</v>
      </c>
      <c r="G105" s="38">
        <f t="shared" si="11"/>
        <v>4</v>
      </c>
      <c r="H105" s="39"/>
      <c r="I105" s="40" t="str">
        <f>DumpHex(H105)</f>
        <v>00 00 00 00</v>
      </c>
    </row>
    <row r="106" spans="2:9" ht="14.25">
      <c r="B106" s="33"/>
      <c r="C106" s="67" t="s">
        <v>75</v>
      </c>
      <c r="D106" s="68"/>
      <c r="E106" s="36">
        <f t="shared" si="15"/>
        <v>488</v>
      </c>
      <c r="F106" s="37" t="str">
        <f t="shared" si="14"/>
        <v>000001e8</v>
      </c>
      <c r="G106" s="38">
        <f t="shared" si="11"/>
        <v>2</v>
      </c>
      <c r="H106" s="39"/>
      <c r="I106" s="40" t="str">
        <f>Dump16(H106)</f>
        <v>00 00</v>
      </c>
    </row>
    <row r="107" spans="2:9" ht="14.25">
      <c r="B107" s="33"/>
      <c r="C107" s="67" t="s">
        <v>76</v>
      </c>
      <c r="D107" s="68"/>
      <c r="E107" s="36">
        <f t="shared" si="15"/>
        <v>490</v>
      </c>
      <c r="F107" s="37" t="str">
        <f t="shared" si="14"/>
        <v>000001ea</v>
      </c>
      <c r="G107" s="38">
        <f t="shared" si="11"/>
        <v>2</v>
      </c>
      <c r="H107" s="39"/>
      <c r="I107" s="40" t="str">
        <f>Dump16(H107)</f>
        <v>00 00</v>
      </c>
    </row>
    <row r="108" spans="2:9" ht="15" thickBot="1">
      <c r="B108" s="47"/>
      <c r="C108" s="69" t="s">
        <v>77</v>
      </c>
      <c r="D108" s="70"/>
      <c r="E108" s="50">
        <f t="shared" si="15"/>
        <v>492</v>
      </c>
      <c r="F108" s="51" t="str">
        <f t="shared" si="14"/>
        <v>000001ec</v>
      </c>
      <c r="G108" s="52">
        <f t="shared" si="11"/>
        <v>4</v>
      </c>
      <c r="H108" s="71" t="s">
        <v>159</v>
      </c>
      <c r="I108" s="54" t="str">
        <f>DumpHex(H108)</f>
        <v>40 00 00 c0</v>
      </c>
    </row>
    <row r="109" spans="2:9" ht="15" thickBot="1">
      <c r="B109" s="55" t="s">
        <v>161</v>
      </c>
      <c r="C109" s="56"/>
      <c r="D109" s="57"/>
      <c r="E109" s="58">
        <f aca="true" t="shared" si="16" ref="E109:E126">E108+G108</f>
        <v>496</v>
      </c>
      <c r="F109" s="59" t="str">
        <f t="shared" si="14"/>
        <v>000001f0</v>
      </c>
      <c r="G109" s="60">
        <f t="shared" si="11"/>
        <v>16</v>
      </c>
      <c r="H109" s="60"/>
      <c r="I109" s="62" t="s">
        <v>125</v>
      </c>
    </row>
    <row r="110" spans="2:9" ht="13.5" customHeight="1">
      <c r="B110" s="115" t="s">
        <v>162</v>
      </c>
      <c r="C110" s="116" t="s">
        <v>79</v>
      </c>
      <c r="D110" s="64"/>
      <c r="E110" s="26">
        <f t="shared" si="16"/>
        <v>512</v>
      </c>
      <c r="F110" s="27" t="str">
        <f t="shared" si="14"/>
        <v>00000200</v>
      </c>
      <c r="G110" s="28">
        <v>4</v>
      </c>
      <c r="H110" s="117" t="str">
        <f>Hex32(ValHex(H$91)+(E120-E$110))</f>
        <v>00002028</v>
      </c>
      <c r="I110" s="30" t="str">
        <f>DumpHex(H110)</f>
        <v>28 20 00 00</v>
      </c>
    </row>
    <row r="111" spans="2:9" ht="14.25">
      <c r="B111" s="118"/>
      <c r="C111" s="119" t="s">
        <v>80</v>
      </c>
      <c r="D111" s="68"/>
      <c r="E111" s="36">
        <f t="shared" si="16"/>
        <v>516</v>
      </c>
      <c r="F111" s="37" t="str">
        <f t="shared" si="14"/>
        <v>00000204</v>
      </c>
      <c r="G111" s="38">
        <f>INT((LEN(I111)+1)/3)</f>
        <v>4</v>
      </c>
      <c r="H111" s="120"/>
      <c r="I111" s="40" t="str">
        <f>DumpHex(H111)</f>
        <v>00 00 00 00</v>
      </c>
    </row>
    <row r="112" spans="2:9" ht="14.25">
      <c r="B112" s="118"/>
      <c r="C112" s="119" t="s">
        <v>81</v>
      </c>
      <c r="D112" s="68"/>
      <c r="E112" s="36">
        <f t="shared" si="16"/>
        <v>520</v>
      </c>
      <c r="F112" s="37" t="str">
        <f t="shared" si="14"/>
        <v>00000208</v>
      </c>
      <c r="G112" s="38">
        <f>INT((LEN(I112)+1)/3)</f>
        <v>4</v>
      </c>
      <c r="H112" s="121">
        <v>0</v>
      </c>
      <c r="I112" s="40" t="str">
        <f>Dump32(H112)</f>
        <v>00 00 00 00</v>
      </c>
    </row>
    <row r="113" spans="2:9" ht="14.25">
      <c r="B113" s="118"/>
      <c r="C113" s="119" t="s">
        <v>82</v>
      </c>
      <c r="D113" s="68"/>
      <c r="E113" s="36">
        <f t="shared" si="16"/>
        <v>524</v>
      </c>
      <c r="F113" s="37" t="str">
        <f t="shared" si="14"/>
        <v>0000020c</v>
      </c>
      <c r="G113" s="38">
        <v>4</v>
      </c>
      <c r="H113" s="122" t="str">
        <f>Hex32(ValHex(H$91)+(E123-E$110))</f>
        <v>00002034</v>
      </c>
      <c r="I113" s="40" t="str">
        <f>DumpHex(H113)</f>
        <v>34 20 00 00</v>
      </c>
    </row>
    <row r="114" spans="2:9" ht="15" thickBot="1">
      <c r="B114" s="123"/>
      <c r="C114" s="124" t="s">
        <v>83</v>
      </c>
      <c r="D114" s="70"/>
      <c r="E114" s="50">
        <f t="shared" si="16"/>
        <v>528</v>
      </c>
      <c r="F114" s="51" t="str">
        <f t="shared" si="14"/>
        <v>00000210</v>
      </c>
      <c r="G114" s="52">
        <v>4</v>
      </c>
      <c r="H114" s="125" t="str">
        <f>Hex32(ValHex(H$91)+(E124-E$110))</f>
        <v>00002044</v>
      </c>
      <c r="I114" s="54" t="str">
        <f>DumpHex(H114)</f>
        <v>44 20 00 00</v>
      </c>
    </row>
    <row r="115" spans="2:9" ht="13.5" customHeight="1">
      <c r="B115" s="115" t="s">
        <v>84</v>
      </c>
      <c r="C115" s="116" t="s">
        <v>79</v>
      </c>
      <c r="D115" s="64"/>
      <c r="E115" s="26">
        <f t="shared" si="16"/>
        <v>532</v>
      </c>
      <c r="F115" s="27" t="str">
        <f t="shared" si="14"/>
        <v>00000214</v>
      </c>
      <c r="G115" s="28">
        <v>4</v>
      </c>
      <c r="H115" s="126"/>
      <c r="I115" s="30" t="str">
        <f>DumpHex(H115)</f>
        <v>00 00 00 00</v>
      </c>
    </row>
    <row r="116" spans="2:9" ht="14.25">
      <c r="B116" s="118"/>
      <c r="C116" s="119" t="s">
        <v>80</v>
      </c>
      <c r="D116" s="68"/>
      <c r="E116" s="36">
        <f t="shared" si="16"/>
        <v>536</v>
      </c>
      <c r="F116" s="37" t="str">
        <f t="shared" si="14"/>
        <v>00000218</v>
      </c>
      <c r="G116" s="38">
        <f>INT((LEN(I116)+1)/3)</f>
        <v>4</v>
      </c>
      <c r="H116" s="120"/>
      <c r="I116" s="40" t="str">
        <f>DumpHex(H116)</f>
        <v>00 00 00 00</v>
      </c>
    </row>
    <row r="117" spans="2:9" ht="14.25">
      <c r="B117" s="118"/>
      <c r="C117" s="119" t="s">
        <v>81</v>
      </c>
      <c r="D117" s="68"/>
      <c r="E117" s="36">
        <f t="shared" si="16"/>
        <v>540</v>
      </c>
      <c r="F117" s="37" t="str">
        <f t="shared" si="14"/>
        <v>0000021c</v>
      </c>
      <c r="G117" s="38">
        <f>INT((LEN(I117)+1)/3)</f>
        <v>4</v>
      </c>
      <c r="H117" s="121"/>
      <c r="I117" s="40" t="str">
        <f>Dump32(H117)</f>
        <v>00 00 00 00</v>
      </c>
    </row>
    <row r="118" spans="2:9" ht="14.25">
      <c r="B118" s="118"/>
      <c r="C118" s="119" t="s">
        <v>82</v>
      </c>
      <c r="D118" s="68"/>
      <c r="E118" s="36">
        <f t="shared" si="16"/>
        <v>544</v>
      </c>
      <c r="F118" s="37" t="str">
        <f t="shared" si="14"/>
        <v>00000220</v>
      </c>
      <c r="G118" s="38">
        <v>4</v>
      </c>
      <c r="H118" s="120"/>
      <c r="I118" s="40" t="str">
        <f>DumpHex(H118)</f>
        <v>00 00 00 00</v>
      </c>
    </row>
    <row r="119" spans="2:9" ht="15" thickBot="1">
      <c r="B119" s="123"/>
      <c r="C119" s="124" t="s">
        <v>83</v>
      </c>
      <c r="D119" s="70"/>
      <c r="E119" s="50">
        <f t="shared" si="16"/>
        <v>548</v>
      </c>
      <c r="F119" s="51" t="str">
        <f t="shared" si="14"/>
        <v>00000224</v>
      </c>
      <c r="G119" s="52">
        <v>4</v>
      </c>
      <c r="H119" s="127"/>
      <c r="I119" s="54" t="str">
        <f>DumpHex(H119)</f>
        <v>00 00 00 00</v>
      </c>
    </row>
    <row r="120" spans="1:9" ht="13.5" customHeight="1">
      <c r="A120" s="1" t="s">
        <v>85</v>
      </c>
      <c r="B120" s="115" t="s">
        <v>86</v>
      </c>
      <c r="C120" s="116" t="s">
        <v>87</v>
      </c>
      <c r="D120" s="64"/>
      <c r="E120" s="26">
        <f t="shared" si="16"/>
        <v>552</v>
      </c>
      <c r="F120" s="27" t="str">
        <f t="shared" si="14"/>
        <v>00000228</v>
      </c>
      <c r="G120" s="28">
        <v>4</v>
      </c>
      <c r="H120" s="117" t="str">
        <f>Hex32(ValHex(H$91)+(E127-E$110))</f>
        <v>00002050</v>
      </c>
      <c r="I120" s="30" t="str">
        <f>DumpHex(H120)</f>
        <v>50 20 00 00</v>
      </c>
    </row>
    <row r="121" spans="2:9" ht="14.25">
      <c r="B121" s="118"/>
      <c r="C121" s="119" t="s">
        <v>87</v>
      </c>
      <c r="D121" s="68"/>
      <c r="E121" s="36">
        <f t="shared" si="16"/>
        <v>556</v>
      </c>
      <c r="F121" s="37" t="str">
        <f t="shared" si="14"/>
        <v>0000022c</v>
      </c>
      <c r="G121" s="38">
        <v>4</v>
      </c>
      <c r="H121" s="122" t="str">
        <f>Hex32(ValHex(H$91)+(E129-E$110))</f>
        <v>0000205e</v>
      </c>
      <c r="I121" s="40" t="str">
        <f>DumpHex(H121)</f>
        <v>5e 20 00 00</v>
      </c>
    </row>
    <row r="122" spans="2:9" ht="15" thickBot="1">
      <c r="B122" s="123"/>
      <c r="C122" s="124" t="s">
        <v>88</v>
      </c>
      <c r="D122" s="70"/>
      <c r="E122" s="50">
        <f t="shared" si="16"/>
        <v>560</v>
      </c>
      <c r="F122" s="51" t="str">
        <f t="shared" si="14"/>
        <v>00000230</v>
      </c>
      <c r="G122" s="52">
        <v>4</v>
      </c>
      <c r="H122" s="125"/>
      <c r="I122" s="54" t="str">
        <f>DumpHex(H122)</f>
        <v>00 00 00 00</v>
      </c>
    </row>
    <row r="123" spans="2:9" ht="15" thickBot="1">
      <c r="B123" s="128" t="s">
        <v>89</v>
      </c>
      <c r="C123" s="116" t="s">
        <v>90</v>
      </c>
      <c r="D123" s="64"/>
      <c r="E123" s="26">
        <f t="shared" si="16"/>
        <v>564</v>
      </c>
      <c r="F123" s="27" t="str">
        <f t="shared" si="14"/>
        <v>00000234</v>
      </c>
      <c r="G123" s="28">
        <f>INT((LEN(I123)+1)/3)</f>
        <v>16</v>
      </c>
      <c r="H123" s="129" t="str">
        <f>VLOOKUP($L$1,$C$134:$H$140,5,FALSE)</f>
        <v>user32.dll</v>
      </c>
      <c r="I123" s="66" t="str">
        <f>DumpString(H123,INT(LEN(H123)/8+1)*8)</f>
        <v>75 73 65 72 33 32 2e 64 6c 6c 00 00 00 00 00 00</v>
      </c>
    </row>
    <row r="124" spans="2:9" ht="14.25">
      <c r="B124" s="115" t="s">
        <v>163</v>
      </c>
      <c r="C124" s="116" t="s">
        <v>87</v>
      </c>
      <c r="D124" s="64"/>
      <c r="E124" s="26">
        <f t="shared" si="16"/>
        <v>580</v>
      </c>
      <c r="F124" s="27" t="str">
        <f t="shared" si="14"/>
        <v>00000244</v>
      </c>
      <c r="G124" s="28">
        <v>4</v>
      </c>
      <c r="H124" s="117" t="str">
        <f>Hex32(ValHex(H$91)+(E127-E$110))</f>
        <v>00002050</v>
      </c>
      <c r="I124" s="30" t="str">
        <f>DumpHex(H124)</f>
        <v>50 20 00 00</v>
      </c>
    </row>
    <row r="125" spans="2:9" ht="14.25">
      <c r="B125" s="118"/>
      <c r="C125" s="119" t="s">
        <v>87</v>
      </c>
      <c r="D125" s="68"/>
      <c r="E125" s="36">
        <f t="shared" si="16"/>
        <v>584</v>
      </c>
      <c r="F125" s="37" t="str">
        <f t="shared" si="14"/>
        <v>00000248</v>
      </c>
      <c r="G125" s="38">
        <v>4</v>
      </c>
      <c r="H125" s="122" t="str">
        <f>Hex32(ValHex(H$91)+(E129-E$110))</f>
        <v>0000205e</v>
      </c>
      <c r="I125" s="40" t="str">
        <f>DumpHex(H125)</f>
        <v>5e 20 00 00</v>
      </c>
    </row>
    <row r="126" spans="2:9" ht="15" thickBot="1">
      <c r="B126" s="123"/>
      <c r="C126" s="124" t="s">
        <v>88</v>
      </c>
      <c r="D126" s="70"/>
      <c r="E126" s="50">
        <f t="shared" si="16"/>
        <v>588</v>
      </c>
      <c r="F126" s="51" t="str">
        <f t="shared" si="14"/>
        <v>0000024c</v>
      </c>
      <c r="G126" s="52">
        <v>4</v>
      </c>
      <c r="H126" s="125"/>
      <c r="I126" s="54" t="str">
        <f>DumpHex(H126)</f>
        <v>00 00 00 00</v>
      </c>
    </row>
    <row r="127" spans="2:9" ht="14.25">
      <c r="B127" s="130" t="s">
        <v>164</v>
      </c>
      <c r="C127" s="131" t="s">
        <v>165</v>
      </c>
      <c r="D127" s="82" t="s">
        <v>91</v>
      </c>
      <c r="E127" s="83">
        <f>E126+G126</f>
        <v>592</v>
      </c>
      <c r="F127" s="84" t="str">
        <f t="shared" si="14"/>
        <v>00000250</v>
      </c>
      <c r="G127" s="85">
        <f>INT((LEN(I127)+1)/3)</f>
        <v>2</v>
      </c>
      <c r="H127" s="85"/>
      <c r="I127" s="87" t="str">
        <f>Dump16(H127)</f>
        <v>00 00</v>
      </c>
    </row>
    <row r="128" spans="2:9" ht="14.25">
      <c r="B128" s="132"/>
      <c r="C128" s="133"/>
      <c r="D128" s="134" t="s">
        <v>89</v>
      </c>
      <c r="E128" s="135">
        <f>E127+G127</f>
        <v>594</v>
      </c>
      <c r="F128" s="136" t="str">
        <f t="shared" si="14"/>
        <v>00000252</v>
      </c>
      <c r="G128" s="137">
        <f>INT((LEN(I128)+1)/3)</f>
        <v>12</v>
      </c>
      <c r="H128" s="137" t="s">
        <v>92</v>
      </c>
      <c r="I128" s="138" t="str">
        <f>DumpString(H128,INT(LEN(H128)/2+1)*2)</f>
        <v>4d 65 73 73 61 67 65 42 6f 78 57 00</v>
      </c>
    </row>
    <row r="129" spans="2:9" ht="14.25">
      <c r="B129" s="132"/>
      <c r="C129" s="139" t="s">
        <v>93</v>
      </c>
      <c r="D129" s="95" t="s">
        <v>91</v>
      </c>
      <c r="E129" s="96">
        <f>E128+G128</f>
        <v>606</v>
      </c>
      <c r="F129" s="97" t="str">
        <f t="shared" si="14"/>
        <v>0000025e</v>
      </c>
      <c r="G129" s="98">
        <f>INT((LEN(I129)+1)/3)</f>
        <v>2</v>
      </c>
      <c r="H129" s="98"/>
      <c r="I129" s="99" t="str">
        <f>Dump16(H129)</f>
        <v>00 00</v>
      </c>
    </row>
    <row r="130" spans="2:9" ht="14.25" thickBot="1">
      <c r="B130" s="140"/>
      <c r="C130" s="141"/>
      <c r="D130" s="142" t="s">
        <v>89</v>
      </c>
      <c r="E130" s="143">
        <f>E129+G129</f>
        <v>608</v>
      </c>
      <c r="F130" s="144" t="str">
        <f t="shared" si="14"/>
        <v>00000260</v>
      </c>
      <c r="G130" s="145">
        <f>INT((LEN(I130)+1)/3)</f>
        <v>10</v>
      </c>
      <c r="H130" s="145" t="s">
        <v>94</v>
      </c>
      <c r="I130" s="146" t="str">
        <f>DumpString(H130,INT(LEN(H130)/2+1)*2)</f>
        <v>77 73 70 72 69 6e 74 66 57 00</v>
      </c>
    </row>
    <row r="133" spans="3:9" ht="13.5">
      <c r="C133" s="147" t="s">
        <v>95</v>
      </c>
      <c r="D133" s="148" t="s">
        <v>96</v>
      </c>
      <c r="E133" s="148" t="s">
        <v>97</v>
      </c>
      <c r="F133" s="148" t="s">
        <v>98</v>
      </c>
      <c r="G133" s="149" t="s">
        <v>99</v>
      </c>
      <c r="H133" s="150"/>
      <c r="I133" s="77"/>
    </row>
    <row r="134" spans="3:8" ht="13.5">
      <c r="C134" s="151" t="s">
        <v>100</v>
      </c>
      <c r="D134" s="152" t="s">
        <v>101</v>
      </c>
      <c r="E134" s="153" t="s">
        <v>102</v>
      </c>
      <c r="F134" s="153" t="s">
        <v>103</v>
      </c>
      <c r="G134" s="154" t="s">
        <v>104</v>
      </c>
      <c r="H134" s="154"/>
    </row>
    <row r="135" spans="3:8" ht="13.5">
      <c r="C135" s="151" t="s">
        <v>105</v>
      </c>
      <c r="D135" s="152" t="s">
        <v>106</v>
      </c>
      <c r="E135" s="153" t="s">
        <v>107</v>
      </c>
      <c r="F135" s="153" t="s">
        <v>108</v>
      </c>
      <c r="G135" s="155" t="s">
        <v>109</v>
      </c>
      <c r="H135" s="155"/>
    </row>
    <row r="136" spans="3:8" ht="13.5">
      <c r="C136" s="151" t="s">
        <v>110</v>
      </c>
      <c r="D136" s="152" t="s">
        <v>101</v>
      </c>
      <c r="E136" s="153" t="s">
        <v>111</v>
      </c>
      <c r="F136" s="156" t="s">
        <v>103</v>
      </c>
      <c r="G136" s="157" t="s">
        <v>104</v>
      </c>
      <c r="H136" s="157"/>
    </row>
    <row r="137" spans="3:8" ht="13.5">
      <c r="C137" s="151" t="s">
        <v>112</v>
      </c>
      <c r="D137" s="152" t="s">
        <v>106</v>
      </c>
      <c r="E137" s="153" t="s">
        <v>111</v>
      </c>
      <c r="F137" s="153" t="s">
        <v>108</v>
      </c>
      <c r="G137" s="155" t="s">
        <v>109</v>
      </c>
      <c r="H137" s="155"/>
    </row>
    <row r="138" spans="3:8" ht="13.5">
      <c r="C138" s="151" t="s">
        <v>113</v>
      </c>
      <c r="D138" s="152" t="s">
        <v>106</v>
      </c>
      <c r="E138" s="153" t="s">
        <v>102</v>
      </c>
      <c r="F138" s="156" t="s">
        <v>108</v>
      </c>
      <c r="G138" s="157" t="s">
        <v>109</v>
      </c>
      <c r="H138" s="157"/>
    </row>
    <row r="139" spans="3:8" ht="13.5">
      <c r="C139" s="151"/>
      <c r="D139" s="152"/>
      <c r="E139" s="153"/>
      <c r="F139" s="156"/>
      <c r="G139" s="157"/>
      <c r="H139" s="157"/>
    </row>
    <row r="140" spans="3:8" ht="13.5">
      <c r="C140" s="151"/>
      <c r="D140" s="152"/>
      <c r="E140" s="153"/>
      <c r="F140" s="156"/>
      <c r="G140" s="157"/>
      <c r="H140" s="157"/>
    </row>
  </sheetData>
  <mergeCells count="135">
    <mergeCell ref="G2:G3"/>
    <mergeCell ref="I2:I3"/>
    <mergeCell ref="C57:C58"/>
    <mergeCell ref="H2:H3"/>
    <mergeCell ref="B13:D13"/>
    <mergeCell ref="C14:D14"/>
    <mergeCell ref="C15:D15"/>
    <mergeCell ref="B2:B3"/>
    <mergeCell ref="C16:D16"/>
    <mergeCell ref="B4:B12"/>
    <mergeCell ref="L2:L3"/>
    <mergeCell ref="N2:N3"/>
    <mergeCell ref="M2:M3"/>
    <mergeCell ref="K2:K3"/>
    <mergeCell ref="C53:C54"/>
    <mergeCell ref="C55:C56"/>
    <mergeCell ref="C20:D20"/>
    <mergeCell ref="C21:D21"/>
    <mergeCell ref="C22:D22"/>
    <mergeCell ref="C23:D23"/>
    <mergeCell ref="C24:D24"/>
    <mergeCell ref="C25:D25"/>
    <mergeCell ref="C26:D26"/>
    <mergeCell ref="C27:D27"/>
    <mergeCell ref="E2:F2"/>
    <mergeCell ref="B14:B20"/>
    <mergeCell ref="B21:B28"/>
    <mergeCell ref="C2:D3"/>
    <mergeCell ref="C4:D7"/>
    <mergeCell ref="C8:D8"/>
    <mergeCell ref="C9:D12"/>
    <mergeCell ref="C17:D17"/>
    <mergeCell ref="C18:D18"/>
    <mergeCell ref="C19:D19"/>
    <mergeCell ref="C28:D28"/>
    <mergeCell ref="C35:D35"/>
    <mergeCell ref="C36:D36"/>
    <mergeCell ref="C29:D29"/>
    <mergeCell ref="C30:D30"/>
    <mergeCell ref="C31:D31"/>
    <mergeCell ref="C32:D32"/>
    <mergeCell ref="C37:D37"/>
    <mergeCell ref="C38:D38"/>
    <mergeCell ref="C39:D39"/>
    <mergeCell ref="B29:B46"/>
    <mergeCell ref="C40:D40"/>
    <mergeCell ref="C41:D41"/>
    <mergeCell ref="C42:D42"/>
    <mergeCell ref="C43:D43"/>
    <mergeCell ref="C33:D33"/>
    <mergeCell ref="C34:D34"/>
    <mergeCell ref="C47:C48"/>
    <mergeCell ref="C51:C52"/>
    <mergeCell ref="C44:D44"/>
    <mergeCell ref="C45:D45"/>
    <mergeCell ref="C46:D46"/>
    <mergeCell ref="C59:C60"/>
    <mergeCell ref="C61:C62"/>
    <mergeCell ref="C63:C64"/>
    <mergeCell ref="C65:C66"/>
    <mergeCell ref="C79:D79"/>
    <mergeCell ref="C80:D80"/>
    <mergeCell ref="B47:B78"/>
    <mergeCell ref="C49:C50"/>
    <mergeCell ref="C75:C76"/>
    <mergeCell ref="C77:C78"/>
    <mergeCell ref="C67:C68"/>
    <mergeCell ref="C69:C70"/>
    <mergeCell ref="C71:C72"/>
    <mergeCell ref="C73:C74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06:D106"/>
    <mergeCell ref="C107:D107"/>
    <mergeCell ref="C97:D97"/>
    <mergeCell ref="C98:D98"/>
    <mergeCell ref="C99:D99"/>
    <mergeCell ref="C100:D100"/>
    <mergeCell ref="C108:D108"/>
    <mergeCell ref="G1:H1"/>
    <mergeCell ref="B79:B88"/>
    <mergeCell ref="B89:B98"/>
    <mergeCell ref="B99:B108"/>
    <mergeCell ref="C101:D101"/>
    <mergeCell ref="C102:D102"/>
    <mergeCell ref="C103:D103"/>
    <mergeCell ref="C104:D104"/>
    <mergeCell ref="C105:D105"/>
    <mergeCell ref="B109:D109"/>
    <mergeCell ref="C110:D110"/>
    <mergeCell ref="C111:D111"/>
    <mergeCell ref="C112:D112"/>
    <mergeCell ref="C113:D113"/>
    <mergeCell ref="C114:D114"/>
    <mergeCell ref="B110:B114"/>
    <mergeCell ref="G133:H133"/>
    <mergeCell ref="B124:B126"/>
    <mergeCell ref="C122:D122"/>
    <mergeCell ref="C121:D121"/>
    <mergeCell ref="B115:B119"/>
    <mergeCell ref="C115:D115"/>
    <mergeCell ref="C116:D116"/>
    <mergeCell ref="C117:D117"/>
    <mergeCell ref="C118:D118"/>
    <mergeCell ref="C119:D119"/>
    <mergeCell ref="B120:B122"/>
    <mergeCell ref="B127:B130"/>
    <mergeCell ref="C127:C128"/>
    <mergeCell ref="C129:C130"/>
    <mergeCell ref="C124:D124"/>
    <mergeCell ref="C126:D126"/>
    <mergeCell ref="C125:D125"/>
    <mergeCell ref="G139:H139"/>
    <mergeCell ref="G140:H140"/>
    <mergeCell ref="C123:D123"/>
    <mergeCell ref="C120:D120"/>
    <mergeCell ref="G138:H138"/>
    <mergeCell ref="G134:H134"/>
    <mergeCell ref="G135:H135"/>
    <mergeCell ref="G136:H136"/>
    <mergeCell ref="G137:H137"/>
  </mergeCells>
  <dataValidations count="1">
    <dataValidation type="list" allowBlank="1" showInputMessage="1" showErrorMessage="1" sqref="L1">
      <formula1>$C$134:$C$140</formula1>
    </dataValidation>
  </dataValidations>
  <hyperlinks>
    <hyperlink ref="I1" r:id="rId1" display="http://nienie.com/~masapico/doc_MakeExe.html"/>
  </hyperlink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7shi</dc:creator>
  <cp:keywords/>
  <dc:description/>
  <cp:lastModifiedBy>7shi</cp:lastModifiedBy>
  <dcterms:created xsi:type="dcterms:W3CDTF">2010-05-19T11:39:24Z</dcterms:created>
  <dcterms:modified xsi:type="dcterms:W3CDTF">2010-05-19T11:41:20Z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